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atistics\website\"/>
    </mc:Choice>
  </mc:AlternateContent>
  <bookViews>
    <workbookView xWindow="0" yWindow="0" windowWidth="20490" windowHeight="7455" activeTab="1"/>
  </bookViews>
  <sheets>
    <sheet name="Selected Indicators for the GG" sheetId="4" r:id="rId1"/>
    <sheet name="General Gov't 16.17" sheetId="1" r:id="rId2"/>
    <sheet name="General Gov't 15.16 " sheetId="5" r:id="rId3"/>
    <sheet name="General Gov't 14.15" sheetId="2" r:id="rId4"/>
    <sheet name="General Gov't 13.14" sheetId="3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62913"/>
</workbook>
</file>

<file path=xl/calcChain.xml><?xml version="1.0" encoding="utf-8"?>
<calcChain xmlns="http://schemas.openxmlformats.org/spreadsheetml/2006/main">
  <c r="G34" i="1" l="1"/>
  <c r="G32" i="1"/>
  <c r="G28" i="1"/>
  <c r="G24" i="1"/>
  <c r="G23" i="1"/>
  <c r="G22" i="1"/>
  <c r="G21" i="1"/>
  <c r="G16" i="1"/>
  <c r="G15" i="1"/>
  <c r="G14" i="1"/>
  <c r="G13" i="1"/>
  <c r="G12" i="1"/>
  <c r="G11" i="1"/>
  <c r="G10" i="1"/>
  <c r="G9" i="1"/>
  <c r="G6" i="1"/>
  <c r="G7" i="1"/>
  <c r="G4" i="1"/>
  <c r="I28" i="1" l="1"/>
  <c r="I29" i="1"/>
  <c r="I30" i="1"/>
  <c r="I26" i="1"/>
  <c r="I24" i="1"/>
  <c r="I22" i="1"/>
  <c r="I23" i="1"/>
  <c r="I4" i="1"/>
  <c r="I19" i="1"/>
  <c r="I21" i="1"/>
  <c r="H6" i="1"/>
  <c r="H14" i="1" s="1"/>
  <c r="H8" i="1" s="1"/>
  <c r="G31" i="1"/>
  <c r="G27" i="1"/>
  <c r="I27" i="1" s="1"/>
  <c r="G20" i="1"/>
  <c r="G8" i="1"/>
  <c r="H3" i="1" l="1"/>
  <c r="G3" i="1"/>
  <c r="G18" i="1" s="1"/>
  <c r="G25" i="1" l="1"/>
  <c r="G17" i="1"/>
  <c r="F21" i="1" l="1"/>
  <c r="F22" i="1"/>
  <c r="F23" i="1"/>
  <c r="F24" i="1"/>
  <c r="F26" i="1"/>
  <c r="F27" i="1"/>
  <c r="F28" i="1"/>
  <c r="F29" i="1"/>
  <c r="F30" i="1"/>
  <c r="F5" i="1"/>
  <c r="I5" i="1" s="1"/>
  <c r="F13" i="1"/>
  <c r="I13" i="1" s="1"/>
  <c r="F4" i="1"/>
  <c r="E3" i="1"/>
  <c r="E8" i="1"/>
  <c r="D27" i="1"/>
  <c r="D31" i="1"/>
  <c r="D16" i="1"/>
  <c r="F16" i="1" s="1"/>
  <c r="I16" i="1" s="1"/>
  <c r="D15" i="1"/>
  <c r="F15" i="1" s="1"/>
  <c r="I15" i="1" s="1"/>
  <c r="D14" i="1"/>
  <c r="D11" i="1"/>
  <c r="F11" i="1" s="1"/>
  <c r="I11" i="1" s="1"/>
  <c r="F14" i="1" l="1"/>
  <c r="I14" i="1" s="1"/>
  <c r="C33" i="1"/>
  <c r="F33" i="1" s="1"/>
  <c r="I33" i="1" s="1"/>
  <c r="C32" i="1"/>
  <c r="C20" i="1"/>
  <c r="C8" i="1"/>
  <c r="C3" i="1"/>
  <c r="C31" i="1" l="1"/>
  <c r="F31" i="1" s="1"/>
  <c r="I31" i="1" s="1"/>
  <c r="F32" i="1"/>
  <c r="I32" i="1" s="1"/>
  <c r="C18" i="1"/>
  <c r="C25" i="1" s="1"/>
  <c r="C17" i="1"/>
  <c r="D14" i="4"/>
  <c r="C34" i="1" l="1"/>
  <c r="D20" i="4"/>
  <c r="E20" i="4"/>
  <c r="C20" i="4"/>
  <c r="D19" i="4"/>
  <c r="E19" i="4"/>
  <c r="C19" i="4"/>
  <c r="E6" i="4"/>
  <c r="D6" i="4"/>
  <c r="C6" i="4"/>
  <c r="E18" i="4"/>
  <c r="D18" i="4"/>
  <c r="E17" i="4"/>
  <c r="D17" i="4"/>
  <c r="D16" i="4"/>
  <c r="E15" i="4"/>
  <c r="D15" i="4"/>
  <c r="D13" i="4"/>
  <c r="D12" i="4"/>
  <c r="D11" i="4"/>
  <c r="D10" i="4"/>
  <c r="D9" i="4"/>
  <c r="D8" i="4"/>
  <c r="E7" i="4"/>
  <c r="D7" i="4"/>
  <c r="D5" i="4" l="1"/>
  <c r="D4" i="4" l="1"/>
  <c r="C34" i="3"/>
  <c r="F34" i="3" s="1"/>
  <c r="I34" i="3" s="1"/>
  <c r="G33" i="3"/>
  <c r="D33" i="3"/>
  <c r="D32" i="3" s="1"/>
  <c r="C33" i="3"/>
  <c r="F33" i="3" s="1"/>
  <c r="H32" i="3"/>
  <c r="G32" i="3"/>
  <c r="E32" i="3"/>
  <c r="F31" i="3"/>
  <c r="I31" i="3" s="1"/>
  <c r="C30" i="3"/>
  <c r="F30" i="3" s="1"/>
  <c r="I30" i="3" s="1"/>
  <c r="G29" i="3"/>
  <c r="D29" i="3"/>
  <c r="D28" i="3" s="1"/>
  <c r="C29" i="3"/>
  <c r="H28" i="3"/>
  <c r="G28" i="3"/>
  <c r="E28" i="3"/>
  <c r="G25" i="3"/>
  <c r="C25" i="3"/>
  <c r="F25" i="3" s="1"/>
  <c r="G23" i="3"/>
  <c r="G22" i="3"/>
  <c r="G21" i="3"/>
  <c r="D21" i="3"/>
  <c r="D22" i="3" s="1"/>
  <c r="C21" i="3"/>
  <c r="I20" i="3"/>
  <c r="G17" i="3"/>
  <c r="D17" i="3"/>
  <c r="F17" i="3" s="1"/>
  <c r="I17" i="3" s="1"/>
  <c r="C17" i="3"/>
  <c r="G16" i="3"/>
  <c r="D16" i="3"/>
  <c r="C16" i="3"/>
  <c r="F16" i="3" s="1"/>
  <c r="G15" i="3"/>
  <c r="D15" i="3"/>
  <c r="C15" i="3"/>
  <c r="G14" i="3"/>
  <c r="D14" i="3"/>
  <c r="C14" i="3"/>
  <c r="G13" i="3"/>
  <c r="D13" i="3"/>
  <c r="F13" i="3" s="1"/>
  <c r="I13" i="3" s="1"/>
  <c r="C13" i="3"/>
  <c r="G12" i="3"/>
  <c r="D12" i="3"/>
  <c r="C12" i="3"/>
  <c r="G11" i="3"/>
  <c r="D11" i="3"/>
  <c r="C11" i="3"/>
  <c r="G10" i="3"/>
  <c r="D10" i="3"/>
  <c r="C10" i="3"/>
  <c r="G8" i="3"/>
  <c r="D8" i="3"/>
  <c r="D4" i="3" s="1"/>
  <c r="C8" i="3"/>
  <c r="H7" i="3"/>
  <c r="H15" i="3" s="1"/>
  <c r="H9" i="3" s="1"/>
  <c r="G7" i="3"/>
  <c r="E7" i="3"/>
  <c r="E15" i="3" s="1"/>
  <c r="D7" i="3"/>
  <c r="C7" i="3"/>
  <c r="G6" i="3"/>
  <c r="C6" i="3"/>
  <c r="F6" i="3" s="1"/>
  <c r="I6" i="3" s="1"/>
  <c r="G5" i="3"/>
  <c r="C5" i="3"/>
  <c r="F5" i="3" s="1"/>
  <c r="I16" i="3" l="1"/>
  <c r="C32" i="3"/>
  <c r="F12" i="3"/>
  <c r="I12" i="3" s="1"/>
  <c r="C28" i="3"/>
  <c r="F10" i="3"/>
  <c r="I10" i="3" s="1"/>
  <c r="F14" i="3"/>
  <c r="I25" i="3"/>
  <c r="C15" i="4" s="1"/>
  <c r="G4" i="3"/>
  <c r="E4" i="3"/>
  <c r="H4" i="3"/>
  <c r="F7" i="3"/>
  <c r="I7" i="3" s="1"/>
  <c r="F8" i="3"/>
  <c r="I8" i="3" s="1"/>
  <c r="I14" i="3"/>
  <c r="F29" i="3"/>
  <c r="C9" i="3"/>
  <c r="F11" i="3"/>
  <c r="I11" i="3" s="1"/>
  <c r="G9" i="3"/>
  <c r="I33" i="3"/>
  <c r="I32" i="3" s="1"/>
  <c r="C18" i="4" s="1"/>
  <c r="F32" i="3"/>
  <c r="F15" i="3"/>
  <c r="I15" i="3" s="1"/>
  <c r="E9" i="3"/>
  <c r="E18" i="3" s="1"/>
  <c r="E19" i="3" s="1"/>
  <c r="E26" i="3" s="1"/>
  <c r="E35" i="3" s="1"/>
  <c r="H18" i="3"/>
  <c r="H19" i="3" s="1"/>
  <c r="H26" i="3" s="1"/>
  <c r="H35" i="3" s="1"/>
  <c r="I29" i="3"/>
  <c r="I28" i="3" s="1"/>
  <c r="C17" i="4" s="1"/>
  <c r="F28" i="3"/>
  <c r="I5" i="3"/>
  <c r="C7" i="4" s="1"/>
  <c r="C4" i="3"/>
  <c r="D9" i="3"/>
  <c r="D18" i="3" s="1"/>
  <c r="D19" i="3" s="1"/>
  <c r="D26" i="3" s="1"/>
  <c r="D35" i="3" s="1"/>
  <c r="C22" i="3"/>
  <c r="F22" i="3" s="1"/>
  <c r="I22" i="3" s="1"/>
  <c r="F21" i="3"/>
  <c r="I21" i="3" s="1"/>
  <c r="G18" i="3" l="1"/>
  <c r="G19" i="3" s="1"/>
  <c r="G26" i="3" s="1"/>
  <c r="G35" i="3" s="1"/>
  <c r="I9" i="3"/>
  <c r="C10" i="4"/>
  <c r="C14" i="4"/>
  <c r="C13" i="4"/>
  <c r="F4" i="3"/>
  <c r="C18" i="3"/>
  <c r="C19" i="3" s="1"/>
  <c r="C26" i="3" s="1"/>
  <c r="C35" i="3" s="1"/>
  <c r="I4" i="3"/>
  <c r="C4" i="4" s="1"/>
  <c r="C5" i="4"/>
  <c r="F9" i="3"/>
  <c r="F18" i="3" s="1"/>
  <c r="F19" i="3" s="1"/>
  <c r="F26" i="3" s="1"/>
  <c r="F35" i="3" s="1"/>
  <c r="I18" i="3" l="1"/>
  <c r="C16" i="4"/>
  <c r="C9" i="4"/>
  <c r="C8" i="4"/>
  <c r="I19" i="3" l="1"/>
  <c r="C11" i="4"/>
  <c r="I26" i="3" l="1"/>
  <c r="I35" i="3" s="1"/>
  <c r="C12" i="4"/>
  <c r="D7" i="1" l="1"/>
  <c r="F7" i="1" s="1"/>
  <c r="I7" i="1" s="1"/>
  <c r="E5" i="4" s="1"/>
  <c r="D12" i="1"/>
  <c r="F12" i="1" s="1"/>
  <c r="I12" i="1" s="1"/>
  <c r="D20" i="1" l="1"/>
  <c r="F20" i="1" s="1"/>
  <c r="I20" i="1" s="1"/>
  <c r="D9" i="1"/>
  <c r="F9" i="1" s="1"/>
  <c r="I9" i="1" s="1"/>
  <c r="E10" i="4" s="1"/>
  <c r="E14" i="4" l="1"/>
  <c r="E13" i="4"/>
  <c r="D6" i="1" l="1"/>
  <c r="F6" i="1" l="1"/>
  <c r="I6" i="1" s="1"/>
  <c r="D3" i="1"/>
  <c r="F3" i="1" s="1"/>
  <c r="I3" i="1" s="1"/>
  <c r="E4" i="4" s="1"/>
  <c r="D10" i="1" l="1"/>
  <c r="F10" i="1" l="1"/>
  <c r="I10" i="1" s="1"/>
  <c r="D8" i="1"/>
  <c r="F8" i="1" l="1"/>
  <c r="I8" i="1" s="1"/>
  <c r="D18" i="1"/>
  <c r="D17" i="1"/>
  <c r="F17" i="1" s="1"/>
  <c r="I17" i="1" s="1"/>
  <c r="E11" i="4" s="1"/>
  <c r="D25" i="1" l="1"/>
  <c r="F18" i="1"/>
  <c r="I18" i="1" s="1"/>
  <c r="E12" i="4" s="1"/>
  <c r="E16" i="4"/>
  <c r="E8" i="4"/>
  <c r="E9" i="4"/>
  <c r="F25" i="1" l="1"/>
  <c r="I25" i="1" s="1"/>
  <c r="D34" i="1"/>
  <c r="F34" i="1" s="1"/>
  <c r="I34" i="1" s="1"/>
</calcChain>
</file>

<file path=xl/comments1.xml><?xml version="1.0" encoding="utf-8"?>
<comments xmlns="http://schemas.openxmlformats.org/spreadsheetml/2006/main">
  <authors>
    <author>Victor Mukasa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Victor Mukasa: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Victor Mukasa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Victor Mukasa: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<sst xmlns="http://schemas.openxmlformats.org/spreadsheetml/2006/main" count="189" uniqueCount="66">
  <si>
    <t>General Government Financial Operations</t>
  </si>
  <si>
    <t>BCG</t>
  </si>
  <si>
    <t>EBU</t>
  </si>
  <si>
    <t>CG Consol</t>
  </si>
  <si>
    <t>CG</t>
  </si>
  <si>
    <t>LG</t>
  </si>
  <si>
    <t>GG Consol</t>
  </si>
  <si>
    <t>GG</t>
  </si>
  <si>
    <t>Revenue</t>
  </si>
  <si>
    <t xml:space="preserve">Taxes </t>
  </si>
  <si>
    <t>Social contributions</t>
  </si>
  <si>
    <t xml:space="preserve">Grants </t>
  </si>
  <si>
    <t xml:space="preserve">Other revenue </t>
  </si>
  <si>
    <t>Expense</t>
  </si>
  <si>
    <t>Compensation of employees</t>
  </si>
  <si>
    <t>Purchase of goods and services</t>
  </si>
  <si>
    <t>Consumption of fixed capital</t>
  </si>
  <si>
    <t xml:space="preserve">Interest </t>
  </si>
  <si>
    <t xml:space="preserve">Subsidies </t>
  </si>
  <si>
    <t>Social benefits</t>
  </si>
  <si>
    <t>Other expense</t>
  </si>
  <si>
    <t xml:space="preserve">Gross operating balance  </t>
  </si>
  <si>
    <t xml:space="preserve">Net operating balance  </t>
  </si>
  <si>
    <t>TRANSACTIONS IN NONFINANCIAL ASSETS:</t>
  </si>
  <si>
    <t xml:space="preserve">Net Acquisition of Nonfinancial Assets </t>
  </si>
  <si>
    <t xml:space="preserve">   Fixed Assets</t>
  </si>
  <si>
    <t xml:space="preserve">   Inventory</t>
  </si>
  <si>
    <t xml:space="preserve">   Valuables</t>
  </si>
  <si>
    <t xml:space="preserve">   Non Produced Assets</t>
  </si>
  <si>
    <t xml:space="preserve">Net lending / borrowing  </t>
  </si>
  <si>
    <t xml:space="preserve">TRANSACTIONS IN FINANCIAL ASSETS AND LIABILITIES </t>
  </si>
  <si>
    <t xml:space="preserve">Net acquisition of financial assets </t>
  </si>
  <si>
    <t>Domestic</t>
  </si>
  <si>
    <t xml:space="preserve">Foreign </t>
  </si>
  <si>
    <t xml:space="preserve">Monetary gold and SDRs </t>
  </si>
  <si>
    <t>Net incurrence of liabilities</t>
  </si>
  <si>
    <t xml:space="preserve">Domestic </t>
  </si>
  <si>
    <t>Errors and Ommissions</t>
  </si>
  <si>
    <t>General Government Financial Operation for the FY 2015/16</t>
  </si>
  <si>
    <t>FINANCIAL OPERATIONS OF THE GENERAL GOVERNMENT FOR THE FY 2014/15</t>
  </si>
  <si>
    <t>General Government Financial Operation for the FY 2014/15</t>
  </si>
  <si>
    <t>FY2013/14</t>
  </si>
  <si>
    <t>FY2014/15</t>
  </si>
  <si>
    <t>FY2015/16</t>
  </si>
  <si>
    <t>Revenue and Grants/GDP</t>
  </si>
  <si>
    <t>Domestic Revenue Including OIl/GDP</t>
  </si>
  <si>
    <t>Domestic Revenue excluding OIl/GDP</t>
  </si>
  <si>
    <t>Expenses/GDP</t>
  </si>
  <si>
    <t>Compensation of employees/GDP</t>
  </si>
  <si>
    <t>Gross operating balance /GDP</t>
  </si>
  <si>
    <t>Net operating balance /GDP</t>
  </si>
  <si>
    <t>Net Acquisition of Nonfinancial Assets/GDP</t>
  </si>
  <si>
    <t>(Net lending / borrowing)/GDP</t>
  </si>
  <si>
    <t>Expenses/Budget</t>
  </si>
  <si>
    <t>Total Outlays/GDP</t>
  </si>
  <si>
    <t>Net acquisition of financial assets/GDP</t>
  </si>
  <si>
    <t>Net incurrence of liabilities/GDP</t>
  </si>
  <si>
    <t>Net External Borrowing/GDP</t>
  </si>
  <si>
    <t>Net Domestic Financing/GDP</t>
  </si>
  <si>
    <t>Memorandum Items</t>
  </si>
  <si>
    <t>GDP at Current Market Prices(Ushs. Bilions)</t>
  </si>
  <si>
    <t>Taxes Revenue /GDP</t>
  </si>
  <si>
    <t>Net Acquisition of Nonfinancial Assets/Budget</t>
  </si>
  <si>
    <t>Budget(Ushs.Billions)</t>
  </si>
  <si>
    <t>Selected Indicators for the General Governent for the FY13/14-FY15/16</t>
  </si>
  <si>
    <t>General Government Financial Operation for the FY 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</si>
</sst>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_);_(* \(#,##0.0\);_(* &quot;-&quot;??_);_(@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indent="1"/>
    </xf>
    <xf numFmtId="164" fontId="7" fillId="0" borderId="0" xfId="1" applyNumberFormat="1" applyFont="1" applyFill="1" applyBorder="1" applyAlignment="1" applyProtection="1">
      <alignment horizontal="left" indent="1"/>
    </xf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5" fillId="0" borderId="3" xfId="0" applyFont="1" applyFill="1" applyBorder="1" applyProtection="1"/>
    <xf numFmtId="0" fontId="6" fillId="0" borderId="2" xfId="0" applyFont="1" applyFill="1" applyBorder="1" applyProtection="1"/>
    <xf numFmtId="164" fontId="7" fillId="0" borderId="2" xfId="1" applyNumberFormat="1" applyFont="1" applyFill="1" applyBorder="1" applyAlignment="1" applyProtection="1">
      <alignment horizontal="left" indent="1"/>
    </xf>
    <xf numFmtId="0" fontId="5" fillId="0" borderId="3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4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/>
    </xf>
    <xf numFmtId="165" fontId="6" fillId="0" borderId="0" xfId="1" applyNumberFormat="1" applyFont="1" applyFill="1" applyBorder="1" applyProtection="1"/>
    <xf numFmtId="165" fontId="6" fillId="0" borderId="2" xfId="1" applyNumberFormat="1" applyFont="1" applyFill="1" applyBorder="1" applyProtection="1"/>
    <xf numFmtId="0" fontId="0" fillId="0" borderId="0" xfId="0" applyFont="1" applyFill="1" applyBorder="1"/>
    <xf numFmtId="43" fontId="6" fillId="0" borderId="2" xfId="1" applyFont="1" applyFill="1" applyBorder="1" applyProtection="1"/>
    <xf numFmtId="9" fontId="7" fillId="0" borderId="0" xfId="2" applyFont="1" applyFill="1" applyBorder="1" applyAlignment="1" applyProtection="1">
      <alignment horizontal="right"/>
    </xf>
    <xf numFmtId="164" fontId="4" fillId="0" borderId="3" xfId="1" applyNumberFormat="1" applyFont="1" applyFill="1" applyBorder="1" applyAlignment="1" applyProtection="1">
      <alignment horizontal="right" indent="1"/>
    </xf>
    <xf numFmtId="164" fontId="4" fillId="0" borderId="3" xfId="1" applyNumberFormat="1" applyFont="1" applyFill="1" applyBorder="1" applyAlignment="1" applyProtection="1">
      <alignment horizontal="right"/>
    </xf>
    <xf numFmtId="0" fontId="6" fillId="2" borderId="0" xfId="0" applyFont="1" applyFill="1" applyBorder="1" applyProtection="1"/>
    <xf numFmtId="164" fontId="7" fillId="2" borderId="0" xfId="1" applyNumberFormat="1" applyFont="1" applyFill="1" applyBorder="1" applyAlignment="1" applyProtection="1">
      <alignment horizontal="left" indent="1"/>
    </xf>
    <xf numFmtId="0" fontId="0" fillId="2" borderId="0" xfId="0" applyFill="1" applyBorder="1"/>
    <xf numFmtId="0" fontId="6" fillId="2" borderId="3" xfId="0" applyFont="1" applyFill="1" applyBorder="1" applyProtection="1"/>
    <xf numFmtId="164" fontId="7" fillId="2" borderId="3" xfId="1" applyNumberFormat="1" applyFont="1" applyFill="1" applyBorder="1" applyAlignment="1" applyProtection="1">
      <alignment horizontal="left" indent="1"/>
    </xf>
    <xf numFmtId="0" fontId="6" fillId="2" borderId="0" xfId="0" applyFont="1" applyFill="1" applyBorder="1" applyAlignment="1" applyProtection="1">
      <alignment horizontal="left" indent="1"/>
    </xf>
    <xf numFmtId="0" fontId="0" fillId="2" borderId="0" xfId="0" applyFont="1" applyFill="1" applyBorder="1"/>
    <xf numFmtId="164" fontId="10" fillId="0" borderId="0" xfId="1" applyNumberFormat="1" applyFont="1" applyFill="1" applyBorder="1" applyAlignment="1" applyProtection="1">
      <alignment horizontal="left" indent="1"/>
    </xf>
    <xf numFmtId="43" fontId="0" fillId="2" borderId="0" xfId="0" applyNumberFormat="1" applyFill="1" applyBorder="1"/>
    <xf numFmtId="43" fontId="0" fillId="0" borderId="0" xfId="0" applyNumberFormat="1" applyFill="1" applyBorder="1"/>
    <xf numFmtId="0" fontId="3" fillId="0" borderId="2" xfId="0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h%20Flow\FY201718\BTTB\6.%20Annual%20Budgetary%20Central%20Government%20Finance%20Statistics%20201516%20(Financial%20Years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FS/FY%2017.18/LGFS/16.17%20Compilations/Consolidation%202016-17/Local%20Government%20Financial%20Operations%20Consolidation%2016.17%20(GFSM2001.1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FS/FY%2018.19/EBU%20Consolidation%202016-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FS/FY%2017.18/BCG/6.%20Annual%20Budgetary%20Central%20Government%20Finance%20Statistics%202017.18%20(Financial%20Years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%20pc\Downloads\General%20Government%20Financial%20Operations%2015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ary framework"/>
      <sheetName val="Bridge table"/>
      <sheetName val="GFSM2001"/>
    </sheetNames>
    <sheetDataSet>
      <sheetData sheetId="0">
        <row r="29">
          <cell r="X29">
            <v>886.94699764720792</v>
          </cell>
          <cell r="Y29">
            <v>918.97741347407975</v>
          </cell>
          <cell r="Z29">
            <v>2493.7844564930006</v>
          </cell>
        </row>
        <row r="35">
          <cell r="X35">
            <v>1650.0414179682666</v>
          </cell>
          <cell r="Y35">
            <v>2483.3631737879973</v>
          </cell>
          <cell r="Z35">
            <v>1898.8412278484325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16NGF.sum  Outtturn"/>
      <sheetName val="201617 NGF.sum  Outtturn"/>
      <sheetName val="town councils (2)"/>
      <sheetName val="TC&amp;MC 16.17"/>
      <sheetName val="MC  16.17"/>
      <sheetName val="2015.16NGF.sum Budget"/>
      <sheetName val="201415NGF.sum  Outtturn"/>
      <sheetName val="201415NGF.sum Budget"/>
      <sheetName val="201314NGF.sum Budget"/>
      <sheetName val="201314NGF.sum  Outtturn "/>
      <sheetName val="9798"/>
      <sheetName val="9899"/>
      <sheetName val="9900"/>
      <sheetName val="0001"/>
      <sheetName val="0102"/>
      <sheetName val="0203"/>
      <sheetName val="200304 (2)"/>
      <sheetName val="200405 (2)"/>
      <sheetName val="200506 (2)"/>
      <sheetName val="201213NGF sum.Outturn"/>
      <sheetName val="201213NGF.sum  Budget"/>
      <sheetName val="201011  budgetF  (2)"/>
      <sheetName val="201011  OutturnF"/>
      <sheetName val="cofog"/>
      <sheetName val="200809 (budget) (2)"/>
      <sheetName val="200809"/>
      <sheetName val="200809 (2)"/>
      <sheetName val="200910budget"/>
      <sheetName val="200910budget (2)"/>
      <sheetName val="Sheet2"/>
      <sheetName val="201011  budget "/>
      <sheetName val="201112  budget  (2)"/>
      <sheetName val="201011  Outturn"/>
      <sheetName val="201112  Outturn "/>
      <sheetName val="Sheet1"/>
      <sheetName val="200910outurn"/>
      <sheetName val="200910outurn (2)"/>
      <sheetName val="summary table"/>
      <sheetName val="summary table (outturns)"/>
      <sheetName val="summary table (2)"/>
      <sheetName val="District transfers (2)"/>
      <sheetName val="District transfers"/>
      <sheetName val="GFSYB table 2"/>
      <sheetName val="table 3"/>
      <sheetName val="Budget 200607 "/>
      <sheetName val="Budget 200708"/>
      <sheetName val="200607"/>
      <sheetName val="200607 (3)"/>
      <sheetName val="200708 (4)"/>
      <sheetName val="200607 (2)"/>
      <sheetName val="200708"/>
      <sheetName val="200809 (budget)"/>
      <sheetName val="200708 (3)"/>
      <sheetName val="200708 (2)"/>
      <sheetName val="Adjustments"/>
      <sheetName val="Consolidation"/>
      <sheetName val="Consolidation (2)"/>
      <sheetName val="Consolidation (2billions)"/>
      <sheetName val="Consolidation (8)"/>
      <sheetName val="Consolidation (6)"/>
      <sheetName val="Consolidation (7)"/>
      <sheetName val="Consolidation (3)"/>
      <sheetName val="Consolidationno budget"/>
      <sheetName val="Consolidationno budget (3)"/>
      <sheetName val="millions"/>
      <sheetName val="town councils"/>
      <sheetName val="Consolidationno budget (4)"/>
      <sheetName val="Municipality"/>
      <sheetName val="Consolidationno budget (2)"/>
      <sheetName val="Districts"/>
      <sheetName val="Consolidation (4)"/>
      <sheetName val="Consolidation (5)"/>
    </sheetNames>
    <sheetDataSet>
      <sheetData sheetId="0" refreshError="1"/>
      <sheetData sheetId="1">
        <row r="8">
          <cell r="MF8">
            <v>55092551428.710899</v>
          </cell>
        </row>
        <row r="14">
          <cell r="MF14">
            <v>2849075637853.5122</v>
          </cell>
        </row>
        <row r="17">
          <cell r="MF17">
            <v>61170310850.289101</v>
          </cell>
        </row>
        <row r="19">
          <cell r="MF19">
            <v>1453745970212</v>
          </cell>
        </row>
        <row r="23">
          <cell r="MF23">
            <v>736788009865.6499</v>
          </cell>
        </row>
        <row r="24">
          <cell r="MF24">
            <v>8648149279.0499992</v>
          </cell>
        </row>
        <row r="25">
          <cell r="MF25">
            <v>8653000</v>
          </cell>
        </row>
        <row r="26">
          <cell r="MF26">
            <v>0</v>
          </cell>
        </row>
        <row r="27">
          <cell r="MF27">
            <v>383365997233</v>
          </cell>
        </row>
        <row r="30">
          <cell r="MF30">
            <v>118299668760</v>
          </cell>
        </row>
        <row r="33">
          <cell r="MF33">
            <v>11321191907</v>
          </cell>
        </row>
        <row r="37">
          <cell r="MF37">
            <v>133329712921</v>
          </cell>
        </row>
        <row r="38">
          <cell r="MF38">
            <v>37207730</v>
          </cell>
        </row>
        <row r="39">
          <cell r="MF39">
            <v>0</v>
          </cell>
        </row>
        <row r="40">
          <cell r="MF40">
            <v>112805884</v>
          </cell>
        </row>
        <row r="42">
          <cell r="MF42">
            <v>6415125471.9300003</v>
          </cell>
        </row>
        <row r="46">
          <cell r="MF46">
            <v>53610979817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0304"/>
      <sheetName val="FY2004-05 "/>
      <sheetName val="FY2005-06"/>
      <sheetName val="FY2006-07"/>
      <sheetName val="FY2007-08 "/>
      <sheetName val="FY2008-09"/>
      <sheetName val="FY2009-10 "/>
      <sheetName val="FY2010-11"/>
      <sheetName val="FY2011-12"/>
      <sheetName val="FY2012-13"/>
      <sheetName val="FY2013-14"/>
      <sheetName val="FY2013-14 new"/>
      <sheetName val="FY2014-15"/>
      <sheetName val="FY2016-17"/>
      <sheetName val="EBI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6">
          <cell r="BZ16">
            <v>947579730427</v>
          </cell>
        </row>
        <row r="22">
          <cell r="BZ22">
            <v>472520270149</v>
          </cell>
        </row>
        <row r="50">
          <cell r="BZ50">
            <v>514053128159</v>
          </cell>
        </row>
        <row r="64">
          <cell r="BZ64">
            <v>594900804207</v>
          </cell>
        </row>
        <row r="68">
          <cell r="BZ68">
            <v>7571331557</v>
          </cell>
        </row>
        <row r="69">
          <cell r="BZ69">
            <v>0</v>
          </cell>
        </row>
        <row r="73">
          <cell r="BZ73">
            <v>45250390596</v>
          </cell>
        </row>
        <row r="98">
          <cell r="BZ98">
            <v>2850322118</v>
          </cell>
        </row>
        <row r="99">
          <cell r="BZ99">
            <v>71102026575</v>
          </cell>
        </row>
        <row r="104">
          <cell r="BZ104">
            <v>32258910494</v>
          </cell>
        </row>
      </sheetData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ary framework"/>
      <sheetName val="Bridge table"/>
      <sheetName val="GFSM2001"/>
    </sheetNames>
    <sheetDataSet>
      <sheetData sheetId="0"/>
      <sheetData sheetId="1">
        <row r="21">
          <cell r="W21">
            <v>2150.8849859117317</v>
          </cell>
        </row>
        <row r="43">
          <cell r="W43">
            <v>2562.3369998064791</v>
          </cell>
        </row>
      </sheetData>
      <sheetData sheetId="2">
        <row r="28">
          <cell r="V28">
            <v>850.97643718675113</v>
          </cell>
        </row>
        <row r="32">
          <cell r="V32">
            <v>729.01912190284361</v>
          </cell>
        </row>
        <row r="33">
          <cell r="V33">
            <v>2608.6004354710249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Gov't Fin. Operations"/>
      <sheetName val="BCG Bridge table"/>
      <sheetName val="GFSM2001"/>
      <sheetName val="BCG"/>
      <sheetName val="EBU GFSM2001"/>
      <sheetName val="LGFS Budgetary Framework"/>
      <sheetName val="LGFS GFSM2001"/>
    </sheetNames>
    <sheetDataSet>
      <sheetData sheetId="0"/>
      <sheetData sheetId="1">
        <row r="43">
          <cell r="GN43">
            <v>124.88467344808333</v>
          </cell>
          <cell r="GO43">
            <v>297.24311102295269</v>
          </cell>
          <cell r="GP43">
            <v>94.975997898083335</v>
          </cell>
          <cell r="GQ43">
            <v>292.88370292642566</v>
          </cell>
          <cell r="GR43">
            <v>96.99937582808333</v>
          </cell>
          <cell r="GS43">
            <v>100.96700599816668</v>
          </cell>
          <cell r="GT43">
            <v>347.11302166908331</v>
          </cell>
          <cell r="GU43">
            <v>101.06140342808334</v>
          </cell>
          <cell r="GV43">
            <v>113.37126691908334</v>
          </cell>
          <cell r="GW43">
            <v>195.97727899808334</v>
          </cell>
          <cell r="GX43">
            <v>101.88729054308334</v>
          </cell>
          <cell r="GY43">
            <v>103.58932498608334</v>
          </cell>
        </row>
        <row r="56">
          <cell r="GN56">
            <v>21.108753540000002</v>
          </cell>
          <cell r="GO56">
            <v>16.530726927</v>
          </cell>
          <cell r="GP56">
            <v>2.8834571234999999</v>
          </cell>
          <cell r="GQ56">
            <v>25.338615110199363</v>
          </cell>
          <cell r="GR56">
            <v>6.7571305700000002</v>
          </cell>
          <cell r="GS56">
            <v>10.468329159</v>
          </cell>
          <cell r="GT56">
            <v>21.388942184000001</v>
          </cell>
          <cell r="GU56">
            <v>8.4478020970000003</v>
          </cell>
          <cell r="GV56">
            <v>7.5225970770000004</v>
          </cell>
          <cell r="GW56">
            <v>20.714572140333335</v>
          </cell>
          <cell r="GX56">
            <v>6.7131177093333338</v>
          </cell>
          <cell r="GY56">
            <v>6.7131177093333338</v>
          </cell>
        </row>
        <row r="68">
          <cell r="GN68">
            <v>58.348159920401173</v>
          </cell>
          <cell r="GO68">
            <v>75.226953705295472</v>
          </cell>
          <cell r="GP68">
            <v>41.571186565690567</v>
          </cell>
          <cell r="GQ68">
            <v>38.582502361508709</v>
          </cell>
          <cell r="GR68">
            <v>159.95819365239836</v>
          </cell>
          <cell r="GS68">
            <v>19.308356929550897</v>
          </cell>
          <cell r="GT68">
            <v>119.76873613410318</v>
          </cell>
          <cell r="GU68">
            <v>25.141560865125385</v>
          </cell>
          <cell r="GV68">
            <v>18.751172528543734</v>
          </cell>
          <cell r="GW68">
            <v>133.76987755457816</v>
          </cell>
          <cell r="GX68">
            <v>23.923288245614398</v>
          </cell>
          <cell r="GY68">
            <v>13.607173860977742</v>
          </cell>
        </row>
        <row r="80">
          <cell r="GN80">
            <v>20.763289872000001</v>
          </cell>
          <cell r="GO80">
            <v>0.57090840399999998</v>
          </cell>
          <cell r="GP80">
            <v>40.528247219999997</v>
          </cell>
          <cell r="GQ80">
            <v>5.9390939999999999</v>
          </cell>
          <cell r="GR80">
            <v>21.975256700999999</v>
          </cell>
          <cell r="GS80">
            <v>44.236441720000002</v>
          </cell>
          <cell r="GT80">
            <v>20.189768694000001</v>
          </cell>
          <cell r="GU80">
            <v>28.198531521</v>
          </cell>
          <cell r="GV80">
            <v>2.7033291849999999</v>
          </cell>
          <cell r="GW80">
            <v>60.208209355999998</v>
          </cell>
          <cell r="GX80">
            <v>17.720733613</v>
          </cell>
          <cell r="GY80">
            <v>6.3425519829999999</v>
          </cell>
        </row>
        <row r="91"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</row>
      </sheetData>
      <sheetData sheetId="2">
        <row r="5">
          <cell r="GM5">
            <v>599.450400719002</v>
          </cell>
          <cell r="GN5">
            <v>633.931989133</v>
          </cell>
          <cell r="GO5">
            <v>593.30754446099991</v>
          </cell>
          <cell r="GP5">
            <v>623.48196880500007</v>
          </cell>
          <cell r="GQ5">
            <v>603.41728581799998</v>
          </cell>
          <cell r="GR5">
            <v>810.03195309099988</v>
          </cell>
          <cell r="GS5">
            <v>673.14114847300004</v>
          </cell>
          <cell r="GT5">
            <v>644.95998561994998</v>
          </cell>
          <cell r="GU5">
            <v>645.39362438245007</v>
          </cell>
          <cell r="GV5">
            <v>649.07433647074015</v>
          </cell>
          <cell r="GW5">
            <v>680.03305080159998</v>
          </cell>
          <cell r="GX5">
            <v>874.80947514096988</v>
          </cell>
        </row>
        <row r="6"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</row>
        <row r="7">
          <cell r="GM7">
            <v>47.414696299495866</v>
          </cell>
          <cell r="GN7">
            <v>40.457568021099085</v>
          </cell>
          <cell r="GO7">
            <v>23.875148562887571</v>
          </cell>
          <cell r="GP7">
            <v>97.245908989858862</v>
          </cell>
          <cell r="GQ7">
            <v>91.124095521763252</v>
          </cell>
          <cell r="GR7">
            <v>170.97238091045139</v>
          </cell>
          <cell r="GS7">
            <v>26.518262696524879</v>
          </cell>
          <cell r="GT7">
            <v>40.029807556297897</v>
          </cell>
          <cell r="GU7">
            <v>22.537927981616811</v>
          </cell>
          <cell r="GV7">
            <v>57.208329059202093</v>
          </cell>
          <cell r="GW7">
            <v>30.344711986301995</v>
          </cell>
          <cell r="GX7">
            <v>54.758806556936108</v>
          </cell>
        </row>
        <row r="8">
          <cell r="GM8">
            <v>12.810030620000001</v>
          </cell>
          <cell r="GN8">
            <v>10.211380336</v>
          </cell>
          <cell r="GO8">
            <v>12.104590107999998</v>
          </cell>
          <cell r="GP8">
            <v>8.7402756050000008</v>
          </cell>
          <cell r="GQ8">
            <v>8.7130315389999993</v>
          </cell>
          <cell r="GR8">
            <v>10.218774232999998</v>
          </cell>
          <cell r="GS8">
            <v>12.419683081999999</v>
          </cell>
          <cell r="GT8">
            <v>10.854997034999998</v>
          </cell>
          <cell r="GU8">
            <v>12.407295165999999</v>
          </cell>
          <cell r="GV8">
            <v>11.397476032999998</v>
          </cell>
          <cell r="GW8">
            <v>12.376749429</v>
          </cell>
          <cell r="GX8">
            <v>14.638219503000002</v>
          </cell>
        </row>
        <row r="10">
          <cell r="GM10">
            <v>120.73543177966297</v>
          </cell>
          <cell r="GN10">
            <v>152.32774303361157</v>
          </cell>
          <cell r="GO10">
            <v>109.70676153795434</v>
          </cell>
          <cell r="GP10">
            <v>105.2582890043834</v>
          </cell>
          <cell r="GQ10">
            <v>125.143913092937</v>
          </cell>
          <cell r="GR10">
            <v>125.00959377409889</v>
          </cell>
          <cell r="GS10">
            <v>101.6895774920674</v>
          </cell>
          <cell r="GT10">
            <v>114.03106295411</v>
          </cell>
          <cell r="GU10">
            <v>111.05766087529386</v>
          </cell>
          <cell r="GV10">
            <v>120.41662269309387</v>
          </cell>
          <cell r="GW10">
            <v>146.18807098635727</v>
          </cell>
          <cell r="GX10">
            <v>184.75068064218812</v>
          </cell>
        </row>
        <row r="11">
          <cell r="GM11">
            <v>168.78688514653032</v>
          </cell>
          <cell r="GN11">
            <v>163.49315614616179</v>
          </cell>
          <cell r="GO11">
            <v>96.887570336429718</v>
          </cell>
          <cell r="GP11">
            <v>105.76723353715666</v>
          </cell>
          <cell r="GQ11">
            <v>263.50774457957624</v>
          </cell>
          <cell r="GR11">
            <v>137.12894815188147</v>
          </cell>
          <cell r="GS11">
            <v>85.712204431064521</v>
          </cell>
          <cell r="GT11">
            <v>264.10494818976173</v>
          </cell>
          <cell r="GU11">
            <v>166.15540963738388</v>
          </cell>
          <cell r="GV11">
            <v>135.36082276148625</v>
          </cell>
          <cell r="GW11">
            <v>261.19935697017695</v>
          </cell>
          <cell r="GX11">
            <v>311.57265960838498</v>
          </cell>
        </row>
        <row r="12"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</row>
        <row r="13">
          <cell r="GM13">
            <v>68.863338084994936</v>
          </cell>
          <cell r="GN13">
            <v>74.121461822978517</v>
          </cell>
          <cell r="GO13">
            <v>77.346829348626784</v>
          </cell>
          <cell r="GP13">
            <v>85.799422128984162</v>
          </cell>
          <cell r="GQ13">
            <v>72.180634843897806</v>
          </cell>
          <cell r="GR13">
            <v>76.282168889509236</v>
          </cell>
          <cell r="GS13">
            <v>80.886112399875188</v>
          </cell>
          <cell r="GT13">
            <v>76.733072101072182</v>
          </cell>
          <cell r="GU13">
            <v>83.746172675637368</v>
          </cell>
          <cell r="GV13">
            <v>97.815960152748715</v>
          </cell>
          <cell r="GW13">
            <v>89.866615103729259</v>
          </cell>
          <cell r="GX13">
            <v>86.495721429350311</v>
          </cell>
        </row>
        <row r="14">
          <cell r="GM14">
            <v>15.704599999999999</v>
          </cell>
          <cell r="GN14">
            <v>0</v>
          </cell>
          <cell r="GO14">
            <v>0</v>
          </cell>
          <cell r="GP14">
            <v>0</v>
          </cell>
          <cell r="GQ14">
            <v>10.012700000000001</v>
          </cell>
          <cell r="GR14">
            <v>0</v>
          </cell>
          <cell r="GS14">
            <v>0</v>
          </cell>
          <cell r="GT14">
            <v>10.012700000000001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</row>
        <row r="15">
          <cell r="GM15">
            <v>257.95938624628644</v>
          </cell>
          <cell r="GN15">
            <v>417.45150620249035</v>
          </cell>
          <cell r="GO15">
            <v>161.82098212581155</v>
          </cell>
          <cell r="GP15">
            <v>415.69737290285127</v>
          </cell>
          <cell r="GQ15">
            <v>294.41696372283968</v>
          </cell>
          <cell r="GR15">
            <v>155.38992376854807</v>
          </cell>
          <cell r="GS15">
            <v>533.34640493058168</v>
          </cell>
          <cell r="GT15">
            <v>158.26428224791164</v>
          </cell>
          <cell r="GU15">
            <v>164.31211222328474</v>
          </cell>
          <cell r="GV15">
            <v>390.51883298862583</v>
          </cell>
          <cell r="GW15">
            <v>159.71653242016947</v>
          </cell>
          <cell r="GX15">
            <v>148.46944391197616</v>
          </cell>
        </row>
        <row r="16">
          <cell r="GM16">
            <v>14.431828587</v>
          </cell>
          <cell r="GN16">
            <v>15.223651265999999</v>
          </cell>
          <cell r="GO16">
            <v>15.296408984999999</v>
          </cell>
          <cell r="GP16">
            <v>23.069338651999999</v>
          </cell>
          <cell r="GQ16">
            <v>20.305785230000001</v>
          </cell>
          <cell r="GR16">
            <v>15.76058761</v>
          </cell>
          <cell r="GS16">
            <v>20.766928630999999</v>
          </cell>
          <cell r="GT16">
            <v>17.588805967999999</v>
          </cell>
          <cell r="GU16">
            <v>13.715731439999999</v>
          </cell>
          <cell r="GV16">
            <v>22.50809486</v>
          </cell>
          <cell r="GW16">
            <v>15.876061474999998</v>
          </cell>
          <cell r="GX16">
            <v>34.169625251999996</v>
          </cell>
        </row>
        <row r="17">
          <cell r="GM17">
            <v>33.46686049276299</v>
          </cell>
          <cell r="GN17">
            <v>16.530642277848781</v>
          </cell>
          <cell r="GO17">
            <v>27.974789694670037</v>
          </cell>
          <cell r="GP17">
            <v>10.78869226384548</v>
          </cell>
          <cell r="GQ17">
            <v>45.291738708571707</v>
          </cell>
          <cell r="GR17">
            <v>43.198487934934469</v>
          </cell>
          <cell r="GS17">
            <v>21.686391239784669</v>
          </cell>
          <cell r="GT17">
            <v>29.159471908177682</v>
          </cell>
          <cell r="GU17">
            <v>19.002332069226345</v>
          </cell>
          <cell r="GV17">
            <v>25.423961209077326</v>
          </cell>
          <cell r="GW17">
            <v>36.593359494773175</v>
          </cell>
          <cell r="GX17">
            <v>105.89635183844598</v>
          </cell>
        </row>
        <row r="21">
          <cell r="GM21">
            <v>489.58164501985163</v>
          </cell>
          <cell r="GN21">
            <v>132.16464560802405</v>
          </cell>
          <cell r="GO21">
            <v>297.79569835335883</v>
          </cell>
          <cell r="GP21">
            <v>146.05064919020484</v>
          </cell>
          <cell r="GQ21">
            <v>332.65892740060355</v>
          </cell>
          <cell r="GR21">
            <v>308.0546908418861</v>
          </cell>
          <cell r="GS21">
            <v>241.29676868818473</v>
          </cell>
          <cell r="GT21">
            <v>194.58748560264598</v>
          </cell>
          <cell r="GU21">
            <v>157.42323147345817</v>
          </cell>
          <cell r="GV21">
            <v>291.34484473682579</v>
          </cell>
          <cell r="GW21">
            <v>203.32782168653114</v>
          </cell>
          <cell r="GX21">
            <v>265.60939791954348</v>
          </cell>
        </row>
        <row r="29">
          <cell r="GM29">
            <v>490.26538224414242</v>
          </cell>
          <cell r="GN29">
            <v>-204.7213820730268</v>
          </cell>
          <cell r="GO29">
            <v>-230.33668628126361</v>
          </cell>
          <cell r="GP29">
            <v>-356.49269523056927</v>
          </cell>
          <cell r="GQ29">
            <v>497.17548593607279</v>
          </cell>
          <cell r="GR29">
            <v>238.20032848313946</v>
          </cell>
          <cell r="GS29">
            <v>-83.785225791800258</v>
          </cell>
          <cell r="GT29">
            <v>510.68975924241499</v>
          </cell>
          <cell r="GU29">
            <v>-216.43670728974212</v>
          </cell>
          <cell r="GV29">
            <v>352.09911010359497</v>
          </cell>
          <cell r="GW29">
            <v>286.34774531809182</v>
          </cell>
          <cell r="GX29">
            <v>-5716.9079228580476</v>
          </cell>
        </row>
        <row r="31"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</row>
        <row r="33">
          <cell r="GM33">
            <v>332.92236087375466</v>
          </cell>
          <cell r="GN33">
            <v>229.20941848388532</v>
          </cell>
          <cell r="GO33">
            <v>8.4196495929780895</v>
          </cell>
          <cell r="GP33">
            <v>-306.36468315870599</v>
          </cell>
          <cell r="GQ33">
            <v>509.48484081995161</v>
          </cell>
          <cell r="GR33">
            <v>347.42521601156409</v>
          </cell>
          <cell r="GS33">
            <v>158.68307914154968</v>
          </cell>
          <cell r="GT33">
            <v>564.20057392094941</v>
          </cell>
          <cell r="GU33">
            <v>-30.963673463821635</v>
          </cell>
          <cell r="GV33">
            <v>444.3535302647258</v>
          </cell>
          <cell r="GW33">
            <v>403.26680746223997</v>
          </cell>
          <cell r="GX33">
            <v>-5483.9205984299697</v>
          </cell>
        </row>
        <row r="34">
          <cell r="GM34">
            <v>81.759400151445533</v>
          </cell>
          <cell r="GN34">
            <v>44.759001715044576</v>
          </cell>
          <cell r="GO34">
            <v>57.037217391494309</v>
          </cell>
          <cell r="GP34">
            <v>20.497734528857379</v>
          </cell>
          <cell r="GQ34">
            <v>191.50002141475545</v>
          </cell>
          <cell r="GR34">
            <v>67.117534170901294</v>
          </cell>
          <cell r="GS34">
            <v>73.393681680854897</v>
          </cell>
          <cell r="GT34">
            <v>60.369734527638798</v>
          </cell>
          <cell r="GU34">
            <v>27.672439803780502</v>
          </cell>
          <cell r="GV34">
            <v>31.494472452569649</v>
          </cell>
          <cell r="GW34">
            <v>115.34345642761939</v>
          </cell>
          <cell r="GX34">
            <v>116.00230338224615</v>
          </cell>
        </row>
      </sheetData>
      <sheetData sheetId="3"/>
      <sheetData sheetId="4">
        <row r="7">
          <cell r="F7">
            <v>539.67171176599993</v>
          </cell>
        </row>
        <row r="10">
          <cell r="F10">
            <v>500.31744697699997</v>
          </cell>
        </row>
        <row r="12">
          <cell r="F12">
            <v>374.23371581740003</v>
          </cell>
        </row>
        <row r="13">
          <cell r="F13">
            <v>470.65692614760002</v>
          </cell>
        </row>
        <row r="14">
          <cell r="F14">
            <v>62.541680157000002</v>
          </cell>
        </row>
        <row r="15">
          <cell r="F15">
            <v>3.8644280000000003E-2</v>
          </cell>
        </row>
        <row r="16">
          <cell r="F16">
            <v>0</v>
          </cell>
        </row>
        <row r="17">
          <cell r="F17">
            <v>33.296106639999998</v>
          </cell>
        </row>
        <row r="18">
          <cell r="F18">
            <v>0</v>
          </cell>
        </row>
        <row r="19">
          <cell r="F19">
            <v>64.226618572999996</v>
          </cell>
        </row>
        <row r="23">
          <cell r="F23">
            <v>23.062955518069948</v>
          </cell>
        </row>
        <row r="27">
          <cell r="F27">
            <v>-21.496833057100005</v>
          </cell>
        </row>
        <row r="31">
          <cell r="F31">
            <v>48.219704299999997</v>
          </cell>
        </row>
      </sheetData>
      <sheetData sheetId="5"/>
      <sheetData sheetId="6">
        <row r="5">
          <cell r="R5">
            <v>31.472279331999999</v>
          </cell>
        </row>
        <row r="7">
          <cell r="R7">
            <v>2168.3832719229999</v>
          </cell>
        </row>
        <row r="8">
          <cell r="R8">
            <v>49.378614853999999</v>
          </cell>
        </row>
        <row r="10">
          <cell r="R10">
            <v>1129.1619128469999</v>
          </cell>
        </row>
        <row r="11">
          <cell r="R11">
            <v>494.16505766769222</v>
          </cell>
        </row>
        <row r="12">
          <cell r="R12">
            <v>3.1129326599999998</v>
          </cell>
        </row>
        <row r="13">
          <cell r="R13">
            <v>0.120728922441</v>
          </cell>
        </row>
        <row r="15">
          <cell r="R15">
            <v>401.82234002398997</v>
          </cell>
        </row>
        <row r="16">
          <cell r="R16">
            <v>3.3051022159999999</v>
          </cell>
        </row>
        <row r="17">
          <cell r="R17">
            <v>13.170818035</v>
          </cell>
        </row>
        <row r="21">
          <cell r="R21">
            <v>150.43911456264001</v>
          </cell>
        </row>
        <row r="22">
          <cell r="R22">
            <v>148.58376799064001</v>
          </cell>
        </row>
        <row r="23">
          <cell r="R23">
            <v>0.268975087</v>
          </cell>
        </row>
        <row r="25">
          <cell r="R25">
            <v>1.5863714849999999</v>
          </cell>
        </row>
        <row r="29">
          <cell r="R29">
            <v>51.343735604479996</v>
          </cell>
        </row>
        <row r="33">
          <cell r="R33">
            <v>37.64387629694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showGridLines="0" workbookViewId="0">
      <selection activeCell="H16" sqref="H16"/>
    </sheetView>
  </sheetViews>
  <sheetFormatPr defaultRowHeight="15" x14ac:dyDescent="0.25"/>
  <cols>
    <col min="1" max="1" width="9.140625" style="1"/>
    <col min="2" max="2" width="73.5703125" style="1" customWidth="1"/>
    <col min="3" max="3" width="14.42578125" style="13" customWidth="1"/>
    <col min="4" max="4" width="13.140625" style="13" customWidth="1"/>
    <col min="5" max="5" width="12.28515625" style="13" customWidth="1"/>
    <col min="6" max="16384" width="9.140625" style="1"/>
  </cols>
  <sheetData>
    <row r="2" spans="2:5" ht="15.75" x14ac:dyDescent="0.25">
      <c r="B2" s="34" t="s">
        <v>64</v>
      </c>
      <c r="C2" s="34"/>
      <c r="D2" s="34"/>
      <c r="E2" s="34"/>
    </row>
    <row r="3" spans="2:5" s="14" customFormat="1" x14ac:dyDescent="0.25">
      <c r="B3" s="15" t="s">
        <v>0</v>
      </c>
      <c r="C3" s="16" t="s">
        <v>41</v>
      </c>
      <c r="D3" s="16" t="s">
        <v>42</v>
      </c>
      <c r="E3" s="16" t="s">
        <v>43</v>
      </c>
    </row>
    <row r="4" spans="2:5" x14ac:dyDescent="0.25">
      <c r="B4" s="7" t="s">
        <v>44</v>
      </c>
      <c r="C4" s="21">
        <f>'General Gov''t 13.14'!I4/'Selected Indicators for the GG'!C22</f>
        <v>0.12104286327619064</v>
      </c>
      <c r="D4" s="21">
        <f>'General Gov''t 14.15'!I4/'Selected Indicators for the GG'!D22</f>
        <v>0.14072376580507104</v>
      </c>
      <c r="E4" s="21">
        <f>'General Gov''t 16.17'!I3/'Selected Indicators for the GG'!E22</f>
        <v>0.16094321740879478</v>
      </c>
    </row>
    <row r="5" spans="2:5" x14ac:dyDescent="0.25">
      <c r="B5" s="7" t="s">
        <v>45</v>
      </c>
      <c r="C5" s="21">
        <f>('General Gov''t 13.14'!I5+'General Gov''t 13.14'!I8)/'Selected Indicators for the GG'!C22</f>
        <v>0.11379750538828756</v>
      </c>
      <c r="D5" s="21">
        <f>('General Gov''t 14.15'!I5+'General Gov''t 14.15'!I8)/'Selected Indicators for the GG'!D22</f>
        <v>0.12874015017546281</v>
      </c>
      <c r="E5" s="21">
        <f>('General Gov''t 16.17'!I4+'General Gov''t 16.17'!I7)/'Selected Indicators for the GG'!E22</f>
        <v>0.14954136641044538</v>
      </c>
    </row>
    <row r="6" spans="2:5" x14ac:dyDescent="0.25">
      <c r="B6" s="7" t="s">
        <v>46</v>
      </c>
      <c r="C6" s="21">
        <f>8031.03276291571/C22</f>
        <v>0.1044578484569503</v>
      </c>
      <c r="D6" s="21">
        <f>9772.86595617559/D22</f>
        <v>0.11757538445832039</v>
      </c>
      <c r="E6" s="21">
        <f>11059.1120580229/E22</f>
        <v>0.12218123227371346</v>
      </c>
    </row>
    <row r="7" spans="2:5" x14ac:dyDescent="0.25">
      <c r="B7" s="12" t="s">
        <v>61</v>
      </c>
      <c r="C7" s="21">
        <f>'General Gov''t 13.14'!I5/'Selected Indicators for the GG'!C22</f>
        <v>0.10486720136112941</v>
      </c>
      <c r="D7" s="21">
        <f>'General Gov''t 14.15'!I5/'Selected Indicators for the GG'!D22</f>
        <v>0.11947451296418804</v>
      </c>
      <c r="E7" s="21">
        <f>'General Gov''t 16.17'!I4/'Selected Indicators for the GG'!E22</f>
        <v>0.1397387292001851</v>
      </c>
    </row>
    <row r="8" spans="2:5" x14ac:dyDescent="0.25">
      <c r="B8" s="7" t="s">
        <v>47</v>
      </c>
      <c r="C8" s="21">
        <f>'General Gov''t 13.14'!I9/'Selected Indicators for the GG'!C22</f>
        <v>0.1141904495632844</v>
      </c>
      <c r="D8" s="21">
        <f>'General Gov''t 14.15'!I9/'Selected Indicators for the GG'!D22</f>
        <v>0.12106142461288312</v>
      </c>
      <c r="E8" s="21">
        <f>'General Gov''t 16.17'!I8/'Selected Indicators for the GG'!E22</f>
        <v>0.13662913751680153</v>
      </c>
    </row>
    <row r="9" spans="2:5" x14ac:dyDescent="0.25">
      <c r="B9" s="7" t="s">
        <v>53</v>
      </c>
      <c r="C9" s="21">
        <f>'General Gov''t 13.14'!I9/C23</f>
        <v>0.67455795540296082</v>
      </c>
      <c r="D9" s="21">
        <f>'General Gov''t 14.15'!I9/D23</f>
        <v>0.62517865838010667</v>
      </c>
      <c r="E9" s="21">
        <f>'General Gov''t 16.17'!I8/E23</f>
        <v>0.66811722059404499</v>
      </c>
    </row>
    <row r="10" spans="2:5" x14ac:dyDescent="0.25">
      <c r="B10" s="12" t="s">
        <v>48</v>
      </c>
      <c r="C10" s="21">
        <f>'General Gov''t 13.14'!I10/'Selected Indicators for the GG'!C22</f>
        <v>3.9276706639051008E-2</v>
      </c>
      <c r="D10" s="21">
        <f>'General Gov''t 14.15'!I10/'Selected Indicators for the GG'!D22</f>
        <v>4.3604947377429558E-2</v>
      </c>
      <c r="E10" s="21">
        <f>'General Gov''t 16.17'!I9/'Selected Indicators for the GG'!E22</f>
        <v>4.5503282191514366E-2</v>
      </c>
    </row>
    <row r="11" spans="2:5" x14ac:dyDescent="0.25">
      <c r="B11" s="7" t="s">
        <v>49</v>
      </c>
      <c r="C11" s="21">
        <f>'General Gov''t 13.14'!I18/'Selected Indicators for the GG'!C22</f>
        <v>7.7063685900182173E-3</v>
      </c>
      <c r="D11" s="21">
        <f>'General Gov''t 14.15'!I18/'Selected Indicators for the GG'!D22</f>
        <v>2.0032292359283676E-2</v>
      </c>
      <c r="E11" s="21">
        <f>'General Gov''t 16.17'!I17/'Selected Indicators for the GG'!E22</f>
        <v>2.4493272954238341E-2</v>
      </c>
    </row>
    <row r="12" spans="2:5" x14ac:dyDescent="0.25">
      <c r="B12" s="7" t="s">
        <v>50</v>
      </c>
      <c r="C12" s="21">
        <f>'General Gov''t 13.14'!I19/'Selected Indicators for the GG'!C22</f>
        <v>6.8524137129062409E-3</v>
      </c>
      <c r="D12" s="21">
        <f>'General Gov''t 14.15'!I19/'Selected Indicators for the GG'!D22</f>
        <v>1.9662341192187908E-2</v>
      </c>
      <c r="E12" s="21">
        <f>'General Gov''t 16.17'!I18/'Selected Indicators for the GG'!E22</f>
        <v>2.4314079891993273E-2</v>
      </c>
    </row>
    <row r="13" spans="2:5" x14ac:dyDescent="0.25">
      <c r="B13" s="7" t="s">
        <v>51</v>
      </c>
      <c r="C13" s="21">
        <f>'General Gov''t 13.14'!I21/'Selected Indicators for the GG'!C22</f>
        <v>4.2056083615387381E-2</v>
      </c>
      <c r="D13" s="21">
        <f>'General Gov''t 14.15'!I21/'Selected Indicators for the GG'!D22</f>
        <v>4.2570420422562913E-2</v>
      </c>
      <c r="E13" s="21">
        <f>'General Gov''t 16.17'!I20/'Selected Indicators for the GG'!E22</f>
        <v>5.2421017521476425E-2</v>
      </c>
    </row>
    <row r="14" spans="2:5" x14ac:dyDescent="0.25">
      <c r="B14" s="7" t="s">
        <v>62</v>
      </c>
      <c r="C14" s="21">
        <f>'General Gov''t 13.14'!I21/'Selected Indicators for the GG'!C23</f>
        <v>0.24843816522615067</v>
      </c>
      <c r="D14" s="21">
        <f>'General Gov''t 14.15'!I21/'Selected Indicators for the GG'!D23</f>
        <v>0.2198397913419462</v>
      </c>
      <c r="E14" s="21">
        <f>'General Gov''t 16.17'!I20/'Selected Indicators for the GG'!E23</f>
        <v>0.25633905888378805</v>
      </c>
    </row>
    <row r="15" spans="2:5" x14ac:dyDescent="0.25">
      <c r="B15" s="7" t="s">
        <v>52</v>
      </c>
      <c r="C15" s="21">
        <f>'General Gov''t 13.14'!I25/'Selected Indicators for the GG'!C22</f>
        <v>3.5243517260512736E-3</v>
      </c>
      <c r="D15" s="21">
        <f>'General Gov''t 14.15'!I25/'Selected Indicators for the GG'!D22</f>
        <v>3.4212901137651618E-3</v>
      </c>
      <c r="E15" s="21">
        <f>'General Gov''t 16.17'!I24/'Selected Indicators for the GG'!E22</f>
        <v>6.083665861377068E-3</v>
      </c>
    </row>
    <row r="16" spans="2:5" x14ac:dyDescent="0.25">
      <c r="B16" s="7" t="s">
        <v>54</v>
      </c>
      <c r="C16" s="21">
        <f>('General Gov''t 13.14'!I9+'General Gov''t 13.14'!I21)/'Selected Indicators for the GG'!C22</f>
        <v>0.15624653317867179</v>
      </c>
      <c r="D16" s="21">
        <f>('General Gov''t 14.15'!I9+'General Gov''t 14.15'!I21)/'Selected Indicators for the GG'!D22</f>
        <v>0.16363184503544606</v>
      </c>
      <c r="E16" s="21">
        <f>('General Gov''t 16.17'!I8+'General Gov''t 16.17'!I20)/E22</f>
        <v>0.18905015503827796</v>
      </c>
    </row>
    <row r="17" spans="2:5" x14ac:dyDescent="0.25">
      <c r="B17" s="7" t="s">
        <v>55</v>
      </c>
      <c r="C17" s="21">
        <f>'General Gov''t 13.14'!I28/'Selected Indicators for the GG'!C22</f>
        <v>-5.7282570992932297E-2</v>
      </c>
      <c r="D17" s="21">
        <f>'General Gov''t 14.15'!I28/'Selected Indicators for the GG'!D22</f>
        <v>-1.5213798236550268E-2</v>
      </c>
      <c r="E17" s="21">
        <f>'General Gov''t 16.17'!I27/'Selected Indicators for the GG'!E22</f>
        <v>9.3113627471405648E-3</v>
      </c>
    </row>
    <row r="18" spans="2:5" x14ac:dyDescent="0.25">
      <c r="B18" s="7" t="s">
        <v>56</v>
      </c>
      <c r="C18" s="21">
        <f>'General Gov''t 13.14'!I32/'Selected Indicators for the GG'!C22</f>
        <v>-2.4068687489259669E-2</v>
      </c>
      <c r="D18" s="21">
        <f>'General Gov''t 14.15'!I32/'Selected Indicators for the GG'!D22</f>
        <v>7.5281846811906597E-3</v>
      </c>
      <c r="E18" s="21">
        <f>'General Gov''t 16.17'!I31/'Selected Indicators for the GG'!E22</f>
        <v>3.7800330948536895E-2</v>
      </c>
    </row>
    <row r="19" spans="2:5" x14ac:dyDescent="0.25">
      <c r="B19" s="7" t="s">
        <v>57</v>
      </c>
      <c r="C19" s="21">
        <f>'[1]Budgetary framework'!X29/C22</f>
        <v>1.1536321392859383E-2</v>
      </c>
      <c r="D19" s="21">
        <f>'[1]Budgetary framework'!Y29/D22</f>
        <v>1.1056032404644848E-2</v>
      </c>
      <c r="E19" s="21">
        <f>'[1]Budgetary framework'!Z29/E22</f>
        <v>2.7551367263550397E-2</v>
      </c>
    </row>
    <row r="20" spans="2:5" x14ac:dyDescent="0.25">
      <c r="B20" s="7" t="s">
        <v>58</v>
      </c>
      <c r="C20" s="21">
        <f>'[1]Budgetary framework'!X35/C22</f>
        <v>2.1461719989702102E-2</v>
      </c>
      <c r="D20" s="21">
        <f>'[1]Budgetary framework'!Y35/D22</f>
        <v>2.9876842803031729E-2</v>
      </c>
      <c r="E20" s="21">
        <f>'[1]Budgetary framework'!Z35/E22</f>
        <v>2.0978425744618872E-2</v>
      </c>
    </row>
    <row r="21" spans="2:5" x14ac:dyDescent="0.25">
      <c r="B21" s="6" t="s">
        <v>59</v>
      </c>
      <c r="C21" s="21"/>
      <c r="D21" s="21"/>
      <c r="E21" s="21"/>
    </row>
    <row r="22" spans="2:5" x14ac:dyDescent="0.25">
      <c r="B22" s="7" t="s">
        <v>60</v>
      </c>
      <c r="C22" s="17">
        <v>76883</v>
      </c>
      <c r="D22" s="17">
        <v>83120</v>
      </c>
      <c r="E22" s="17">
        <v>90514</v>
      </c>
    </row>
    <row r="23" spans="2:5" x14ac:dyDescent="0.25">
      <c r="B23" s="9" t="s">
        <v>63</v>
      </c>
      <c r="C23" s="18">
        <v>13014.9</v>
      </c>
      <c r="D23" s="18">
        <v>16095.6</v>
      </c>
      <c r="E23" s="18">
        <v>18510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4"/>
  <sheetViews>
    <sheetView showGridLines="0" tabSelected="1" workbookViewId="0">
      <selection activeCell="L12" sqref="L12"/>
    </sheetView>
  </sheetViews>
  <sheetFormatPr defaultRowHeight="15" x14ac:dyDescent="0.25"/>
  <cols>
    <col min="1" max="1" width="9.140625" style="1"/>
    <col min="2" max="2" width="52" style="1" bestFit="1" customWidth="1"/>
    <col min="3" max="3" width="11.42578125" style="1" customWidth="1"/>
    <col min="4" max="4" width="12" style="1" customWidth="1"/>
    <col min="5" max="5" width="11.5703125" style="1" customWidth="1"/>
    <col min="6" max="6" width="11.42578125" style="1" customWidth="1"/>
    <col min="7" max="7" width="10.28515625" style="1" bestFit="1" customWidth="1"/>
    <col min="8" max="8" width="11" style="1" bestFit="1" customWidth="1"/>
    <col min="9" max="9" width="11.42578125" style="1" bestFit="1" customWidth="1"/>
    <col min="10" max="10" width="9.140625" style="1"/>
    <col min="11" max="11" width="10.5703125" style="1" bestFit="1" customWidth="1"/>
    <col min="12" max="12" width="9.5703125" style="1" bestFit="1" customWidth="1"/>
    <col min="13" max="16384" width="9.140625" style="1"/>
  </cols>
  <sheetData>
    <row r="1" spans="2:12" ht="15.75" x14ac:dyDescent="0.25">
      <c r="B1" s="34" t="s">
        <v>65</v>
      </c>
      <c r="C1" s="34"/>
      <c r="D1" s="34"/>
      <c r="E1" s="34"/>
      <c r="F1" s="34"/>
      <c r="G1" s="34"/>
      <c r="H1" s="34"/>
      <c r="I1" s="34"/>
    </row>
    <row r="2" spans="2:12" x14ac:dyDescent="0.25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2:12" s="26" customFormat="1" x14ac:dyDescent="0.25">
      <c r="B3" s="27" t="s">
        <v>8</v>
      </c>
      <c r="C3" s="28">
        <f>C4+C5+C6+C7</f>
        <v>13896.547506390742</v>
      </c>
      <c r="D3" s="28">
        <f>SUM(D4:D7)</f>
        <v>1420.100000576</v>
      </c>
      <c r="E3" s="28">
        <f>SUM(E4:E7)</f>
        <v>-1152.0346267531224</v>
      </c>
      <c r="F3" s="28">
        <f>C3+D3+E3</f>
        <v>14164.612880213619</v>
      </c>
      <c r="G3" s="28">
        <f>SUM(G4:G7)</f>
        <v>2965.3385001325123</v>
      </c>
      <c r="H3" s="28">
        <f>SUM(H4:H7)</f>
        <v>-2562.3369998064791</v>
      </c>
      <c r="I3" s="28">
        <f>F3+G3+H3</f>
        <v>14567.614380539651</v>
      </c>
      <c r="J3" s="32"/>
      <c r="K3" s="32"/>
    </row>
    <row r="4" spans="2:12" x14ac:dyDescent="0.25">
      <c r="B4" s="4" t="s">
        <v>9</v>
      </c>
      <c r="C4" s="5">
        <v>12593.218783396844</v>
      </c>
      <c r="D4" s="5">
        <v>0</v>
      </c>
      <c r="E4" s="5"/>
      <c r="F4" s="5">
        <f>C4+D4+E4</f>
        <v>12593.218783396844</v>
      </c>
      <c r="G4" s="5">
        <f>'[2]201617 NGF.sum  Outtturn'!$MF$8/10^9</f>
        <v>55.092551428710898</v>
      </c>
      <c r="H4" s="5"/>
      <c r="I4" s="5">
        <f t="shared" ref="I4:I33" si="0">F4+G4+H4</f>
        <v>12648.311334825554</v>
      </c>
    </row>
    <row r="5" spans="2:12" x14ac:dyDescent="0.25">
      <c r="B5" s="4" t="s">
        <v>10</v>
      </c>
      <c r="C5" s="5">
        <v>0</v>
      </c>
      <c r="D5" s="5">
        <v>0</v>
      </c>
      <c r="E5" s="5"/>
      <c r="F5" s="5">
        <f t="shared" ref="F5:F18" si="1">C5+D5+E5</f>
        <v>0</v>
      </c>
      <c r="G5" s="5">
        <v>0</v>
      </c>
      <c r="H5" s="5"/>
      <c r="I5" s="5">
        <f t="shared" si="0"/>
        <v>0</v>
      </c>
      <c r="K5" s="33"/>
    </row>
    <row r="6" spans="2:12" x14ac:dyDescent="0.25">
      <c r="B6" s="7" t="s">
        <v>11</v>
      </c>
      <c r="C6" s="5">
        <v>949.74339954368725</v>
      </c>
      <c r="D6" s="5">
        <f>'[3]FY2016-17'!$BZ$16/1000000000</f>
        <v>947.57973042699996</v>
      </c>
      <c r="E6" s="31">
        <v>-1152.0346267531224</v>
      </c>
      <c r="F6" s="5">
        <f t="shared" si="1"/>
        <v>745.28850321756477</v>
      </c>
      <c r="G6" s="5">
        <f>'[2]201617 NGF.sum  Outtturn'!$MF$14/10^9</f>
        <v>2849.075637853512</v>
      </c>
      <c r="H6" s="5">
        <f>-'[4]Bridge table'!$W$43</f>
        <v>-2562.3369998064791</v>
      </c>
      <c r="I6" s="5">
        <f>F6+G6+H6</f>
        <v>1032.027141264598</v>
      </c>
      <c r="J6" s="33"/>
      <c r="K6" s="33"/>
    </row>
    <row r="7" spans="2:12" x14ac:dyDescent="0.25">
      <c r="B7" s="4" t="s">
        <v>12</v>
      </c>
      <c r="C7" s="5">
        <v>353.58532345020996</v>
      </c>
      <c r="D7" s="5">
        <f>'[3]FY2016-17'!$BZ$22/1000000000</f>
        <v>472.520270149</v>
      </c>
      <c r="E7" s="5"/>
      <c r="F7" s="5">
        <f t="shared" si="1"/>
        <v>826.1055935992099</v>
      </c>
      <c r="G7" s="5">
        <f>'[2]201617 NGF.sum  Outtturn'!$MF$17/10^9</f>
        <v>61.170310850289098</v>
      </c>
      <c r="H7" s="5"/>
      <c r="I7" s="5">
        <f t="shared" si="0"/>
        <v>887.27590444949897</v>
      </c>
    </row>
    <row r="8" spans="2:12" s="26" customFormat="1" x14ac:dyDescent="0.25">
      <c r="B8" s="24" t="s">
        <v>13</v>
      </c>
      <c r="C8" s="25">
        <f>SUM(C9:C16)</f>
        <v>12133.315736286675</v>
      </c>
      <c r="D8" s="25">
        <f>SUM(D9:D16)</f>
        <v>1235.728003212</v>
      </c>
      <c r="E8" s="25">
        <f>SUM(E9:E16)</f>
        <v>-1152.0346267531224</v>
      </c>
      <c r="F8" s="25">
        <f t="shared" si="1"/>
        <v>12217.009112745553</v>
      </c>
      <c r="G8" s="25">
        <f>SUM(G9:G16)</f>
        <v>2712.1776402566998</v>
      </c>
      <c r="H8" s="25">
        <f>SUM(H9:H16)</f>
        <v>-2562.3369998064791</v>
      </c>
      <c r="I8" s="25">
        <f t="shared" si="0"/>
        <v>12366.849753195773</v>
      </c>
      <c r="K8" s="32"/>
    </row>
    <row r="9" spans="2:12" x14ac:dyDescent="0.25">
      <c r="B9" s="4" t="s">
        <v>14</v>
      </c>
      <c r="C9" s="5">
        <v>2150.8849859117317</v>
      </c>
      <c r="D9" s="5">
        <f>'[3]FY2016-17'!$BZ$50/1000000000</f>
        <v>514.05312815900004</v>
      </c>
      <c r="E9" s="5"/>
      <c r="F9" s="5">
        <f t="shared" si="1"/>
        <v>2664.9381140707319</v>
      </c>
      <c r="G9" s="5">
        <f>'[2]201617 NGF.sum  Outtturn'!$MF$19/10^9</f>
        <v>1453.745970212</v>
      </c>
      <c r="H9" s="5"/>
      <c r="I9" s="5">
        <f t="shared" si="0"/>
        <v>4118.6840842827314</v>
      </c>
    </row>
    <row r="10" spans="2:12" x14ac:dyDescent="0.25">
      <c r="B10" s="4" t="s">
        <v>15</v>
      </c>
      <c r="C10" s="5">
        <v>2560.1781193024449</v>
      </c>
      <c r="D10" s="5">
        <f>'[3]FY2016-17'!$BZ$64/10^9</f>
        <v>594.90080420699996</v>
      </c>
      <c r="E10" s="5"/>
      <c r="F10" s="5">
        <f t="shared" si="1"/>
        <v>3155.0789235094448</v>
      </c>
      <c r="G10" s="5">
        <f>'[2]201617 NGF.sum  Outtturn'!$MF$23/10^9</f>
        <v>736.78800986564988</v>
      </c>
      <c r="H10" s="5"/>
      <c r="I10" s="5">
        <f t="shared" si="0"/>
        <v>3891.866933375095</v>
      </c>
    </row>
    <row r="11" spans="2:12" x14ac:dyDescent="0.25">
      <c r="B11" s="4" t="s">
        <v>16</v>
      </c>
      <c r="C11" s="5">
        <v>0</v>
      </c>
      <c r="D11" s="5">
        <f>'[3]FY2016-17'!$BZ$68/10^9</f>
        <v>7.5713315569999997</v>
      </c>
      <c r="E11" s="5"/>
      <c r="F11" s="5">
        <f t="shared" si="1"/>
        <v>7.5713315569999997</v>
      </c>
      <c r="G11" s="5">
        <f>'[2]201617 NGF.sum  Outtturn'!$MF$24/10^9</f>
        <v>8.6481492790499992</v>
      </c>
      <c r="H11" s="5"/>
      <c r="I11" s="5">
        <f t="shared" si="0"/>
        <v>16.21948083605</v>
      </c>
    </row>
    <row r="12" spans="2:12" x14ac:dyDescent="0.25">
      <c r="B12" s="4" t="s">
        <v>17</v>
      </c>
      <c r="C12" s="5">
        <v>2360.2269839104888</v>
      </c>
      <c r="D12" s="5">
        <f>'[3]FY2016-17'!$BZ$69</f>
        <v>0</v>
      </c>
      <c r="E12" s="5"/>
      <c r="F12" s="5">
        <f t="shared" si="1"/>
        <v>2360.2269839104888</v>
      </c>
      <c r="G12" s="5">
        <f>'[2]201617 NGF.sum  Outtturn'!$MF$25/10^9</f>
        <v>8.6529999999999992E-3</v>
      </c>
      <c r="H12" s="5"/>
      <c r="I12" s="5">
        <f t="shared" si="0"/>
        <v>2360.2356369104887</v>
      </c>
    </row>
    <row r="13" spans="2:12" x14ac:dyDescent="0.25">
      <c r="B13" s="4" t="s">
        <v>18</v>
      </c>
      <c r="C13" s="5">
        <v>95.959401642000003</v>
      </c>
      <c r="D13" s="5">
        <v>0</v>
      </c>
      <c r="E13" s="5"/>
      <c r="F13" s="5">
        <f t="shared" si="1"/>
        <v>95.959401642000003</v>
      </c>
      <c r="G13" s="5">
        <f>'[2]201617 NGF.sum  Outtturn'!$MF$26/10^9</f>
        <v>0</v>
      </c>
      <c r="H13" s="5"/>
      <c r="I13" s="5">
        <f t="shared" si="0"/>
        <v>95.959401642000003</v>
      </c>
      <c r="L13" s="33"/>
    </row>
    <row r="14" spans="2:12" x14ac:dyDescent="0.25">
      <c r="B14" s="4" t="s">
        <v>11</v>
      </c>
      <c r="C14" s="5">
        <v>4334.9084646935235</v>
      </c>
      <c r="D14" s="5">
        <f>'[3]FY2016-17'!$BZ$73/10^9</f>
        <v>45.250390596000003</v>
      </c>
      <c r="E14" s="31">
        <v>-1152.0346267531224</v>
      </c>
      <c r="F14" s="5">
        <f t="shared" si="1"/>
        <v>3228.1242285364015</v>
      </c>
      <c r="G14" s="5">
        <f>'[2]201617 NGF.sum  Outtturn'!$MF$27/10^9</f>
        <v>383.36599723299997</v>
      </c>
      <c r="H14" s="5">
        <f>H6</f>
        <v>-2562.3369998064791</v>
      </c>
      <c r="I14" s="5">
        <f t="shared" si="0"/>
        <v>1049.1532259629225</v>
      </c>
      <c r="L14" s="33"/>
    </row>
    <row r="15" spans="2:12" x14ac:dyDescent="0.25">
      <c r="B15" s="4" t="s">
        <v>19</v>
      </c>
      <c r="C15" s="5">
        <v>173.62019553599998</v>
      </c>
      <c r="D15" s="5">
        <f>'[3]FY2016-17'!$BZ$98/10^9</f>
        <v>2.8503221179999998</v>
      </c>
      <c r="E15" s="5"/>
      <c r="F15" s="5">
        <f t="shared" si="1"/>
        <v>176.47051765399999</v>
      </c>
      <c r="G15" s="5">
        <f>'[2]201617 NGF.sum  Outtturn'!$MF$30/10^9</f>
        <v>118.29966876</v>
      </c>
      <c r="H15" s="5"/>
      <c r="I15" s="5">
        <f t="shared" si="0"/>
        <v>294.77018641400002</v>
      </c>
    </row>
    <row r="16" spans="2:12" x14ac:dyDescent="0.25">
      <c r="B16" s="4" t="s">
        <v>20</v>
      </c>
      <c r="C16" s="5">
        <v>457.53758529048787</v>
      </c>
      <c r="D16" s="5">
        <f>'[3]FY2016-17'!$BZ$99/10^9</f>
        <v>71.102026574999996</v>
      </c>
      <c r="E16" s="5"/>
      <c r="F16" s="5">
        <f t="shared" si="1"/>
        <v>528.63961186548784</v>
      </c>
      <c r="G16" s="5">
        <f>'[2]201617 NGF.sum  Outtturn'!$MF$33/10^9</f>
        <v>11.321191906999999</v>
      </c>
      <c r="H16" s="5"/>
      <c r="I16" s="5">
        <f t="shared" si="0"/>
        <v>539.96080377248779</v>
      </c>
      <c r="L16" s="33"/>
    </row>
    <row r="17" spans="2:12" x14ac:dyDescent="0.25">
      <c r="B17" s="7" t="s">
        <v>21</v>
      </c>
      <c r="C17" s="5">
        <f>C3-C8+C11</f>
        <v>1763.2317701040665</v>
      </c>
      <c r="D17" s="5">
        <f>D3-D8+D11</f>
        <v>191.94332892099999</v>
      </c>
      <c r="E17" s="5">
        <v>0</v>
      </c>
      <c r="F17" s="5">
        <f t="shared" si="1"/>
        <v>1955.1750990250666</v>
      </c>
      <c r="G17" s="5">
        <f>G3-G8+G11</f>
        <v>261.80900915486257</v>
      </c>
      <c r="H17" s="5">
        <v>0</v>
      </c>
      <c r="I17" s="5">
        <f t="shared" si="0"/>
        <v>2216.9841081799291</v>
      </c>
      <c r="L17" s="33"/>
    </row>
    <row r="18" spans="2:12" x14ac:dyDescent="0.25">
      <c r="B18" s="7" t="s">
        <v>22</v>
      </c>
      <c r="C18" s="5">
        <f>C3-C8</f>
        <v>1763.2317701040665</v>
      </c>
      <c r="D18" s="5">
        <f>D3-D8</f>
        <v>184.37199736399998</v>
      </c>
      <c r="E18" s="5">
        <v>0</v>
      </c>
      <c r="F18" s="5">
        <f t="shared" si="1"/>
        <v>1947.6037674680665</v>
      </c>
      <c r="G18" s="5">
        <f>G3-G8</f>
        <v>253.16085987581255</v>
      </c>
      <c r="H18" s="5">
        <v>0</v>
      </c>
      <c r="I18" s="5">
        <f t="shared" si="0"/>
        <v>2200.7646273438791</v>
      </c>
    </row>
    <row r="19" spans="2:12" x14ac:dyDescent="0.25">
      <c r="B19" s="12" t="s">
        <v>23</v>
      </c>
      <c r="C19" s="5"/>
      <c r="D19" s="5"/>
      <c r="E19" s="5"/>
      <c r="F19" s="5"/>
      <c r="G19" s="5"/>
      <c r="H19" s="5"/>
      <c r="I19" s="5">
        <f t="shared" si="0"/>
        <v>0</v>
      </c>
    </row>
    <row r="20" spans="2:12" s="26" customFormat="1" x14ac:dyDescent="0.25">
      <c r="B20" s="24" t="s">
        <v>24</v>
      </c>
      <c r="C20" s="25">
        <f>SUM(C21:C24)</f>
        <v>4579.0973429099176</v>
      </c>
      <c r="D20" s="25">
        <f>'[3]FY2016-17'!$BZ$104/10^9</f>
        <v>32.258910493999998</v>
      </c>
      <c r="E20" s="25"/>
      <c r="F20" s="25">
        <f>C20+D20</f>
        <v>4611.3562534039174</v>
      </c>
      <c r="G20" s="25">
        <f>SUM(G21:G24)</f>
        <v>133.47972653500003</v>
      </c>
      <c r="H20" s="25"/>
      <c r="I20" s="25">
        <f t="shared" si="0"/>
        <v>4744.8359799389173</v>
      </c>
      <c r="K20" s="32"/>
    </row>
    <row r="21" spans="2:12" x14ac:dyDescent="0.25">
      <c r="B21" s="7" t="s">
        <v>25</v>
      </c>
      <c r="C21" s="5">
        <v>4028.5532170172332</v>
      </c>
      <c r="D21" s="5">
        <v>32.258910493999998</v>
      </c>
      <c r="E21" s="5"/>
      <c r="F21" s="5">
        <f t="shared" ref="F21:F34" si="2">C21+D21</f>
        <v>4060.812127511233</v>
      </c>
      <c r="G21" s="5">
        <f>'[2]201617 NGF.sum  Outtturn'!$MF$37/10^9</f>
        <v>133.32971292100001</v>
      </c>
      <c r="H21" s="5"/>
      <c r="I21" s="5">
        <f t="shared" si="0"/>
        <v>4194.141840432233</v>
      </c>
    </row>
    <row r="22" spans="2:12" x14ac:dyDescent="0.25">
      <c r="B22" s="7" t="s">
        <v>26</v>
      </c>
      <c r="C22" s="5">
        <v>0</v>
      </c>
      <c r="D22" s="5"/>
      <c r="E22" s="5"/>
      <c r="F22" s="5">
        <f t="shared" si="2"/>
        <v>0</v>
      </c>
      <c r="G22" s="5">
        <f>'[2]201617 NGF.sum  Outtturn'!$MF$38/10^9</f>
        <v>3.7207730000000001E-2</v>
      </c>
      <c r="H22" s="5"/>
      <c r="I22" s="5">
        <f t="shared" si="0"/>
        <v>3.7207730000000001E-2</v>
      </c>
    </row>
    <row r="23" spans="2:12" x14ac:dyDescent="0.25">
      <c r="B23" s="7" t="s">
        <v>27</v>
      </c>
      <c r="C23" s="5">
        <v>0</v>
      </c>
      <c r="D23" s="5"/>
      <c r="E23" s="5"/>
      <c r="F23" s="5">
        <f t="shared" si="2"/>
        <v>0</v>
      </c>
      <c r="G23" s="5">
        <f>'[2]201617 NGF.sum  Outtturn'!$MF$39/10^9</f>
        <v>0</v>
      </c>
      <c r="H23" s="5"/>
      <c r="I23" s="5">
        <f t="shared" si="0"/>
        <v>0</v>
      </c>
    </row>
    <row r="24" spans="2:12" x14ac:dyDescent="0.25">
      <c r="B24" s="7" t="s">
        <v>28</v>
      </c>
      <c r="C24" s="5">
        <v>550.54412589268395</v>
      </c>
      <c r="D24" s="5">
        <v>0</v>
      </c>
      <c r="E24" s="5"/>
      <c r="F24" s="5">
        <f t="shared" si="2"/>
        <v>550.54412589268395</v>
      </c>
      <c r="G24" s="5">
        <f>'[2]201617 NGF.sum  Outtturn'!$MF$40/10^9</f>
        <v>0.112805884</v>
      </c>
      <c r="H24" s="5"/>
      <c r="I24" s="5">
        <f t="shared" si="0"/>
        <v>550.6569317766839</v>
      </c>
    </row>
    <row r="25" spans="2:12" x14ac:dyDescent="0.25">
      <c r="B25" s="7" t="s">
        <v>29</v>
      </c>
      <c r="C25" s="5">
        <f>C18-C20</f>
        <v>-2815.8655728058511</v>
      </c>
      <c r="D25" s="5">
        <f>D18-D20</f>
        <v>152.11308686999999</v>
      </c>
      <c r="E25" s="5">
        <v>0</v>
      </c>
      <c r="F25" s="5">
        <f t="shared" si="2"/>
        <v>-2663.7524859358509</v>
      </c>
      <c r="G25" s="5">
        <f>G18-G20</f>
        <v>119.68113334081252</v>
      </c>
      <c r="H25" s="5">
        <v>0</v>
      </c>
      <c r="I25" s="5">
        <f>F25+G25+H25</f>
        <v>-2544.0713525950382</v>
      </c>
    </row>
    <row r="26" spans="2:12" x14ac:dyDescent="0.25">
      <c r="B26" s="7" t="s">
        <v>30</v>
      </c>
      <c r="C26" s="5"/>
      <c r="D26" s="5"/>
      <c r="E26" s="5"/>
      <c r="F26" s="5">
        <f t="shared" si="2"/>
        <v>0</v>
      </c>
      <c r="G26" s="5"/>
      <c r="H26" s="5"/>
      <c r="I26" s="5">
        <f t="shared" si="0"/>
        <v>0</v>
      </c>
    </row>
    <row r="27" spans="2:12" x14ac:dyDescent="0.25">
      <c r="B27" s="7" t="s">
        <v>31</v>
      </c>
      <c r="C27" s="5">
        <v>850.97643718675113</v>
      </c>
      <c r="D27" s="5">
        <f>D28+D29</f>
        <v>-14.582874964</v>
      </c>
      <c r="E27" s="5">
        <v>0</v>
      </c>
      <c r="F27" s="5">
        <f t="shared" si="2"/>
        <v>836.39356222275114</v>
      </c>
      <c r="G27" s="5">
        <f>G28</f>
        <v>6.4151254719300006</v>
      </c>
      <c r="H27" s="5">
        <v>0</v>
      </c>
      <c r="I27" s="5">
        <f t="shared" si="0"/>
        <v>842.80868769468111</v>
      </c>
    </row>
    <row r="28" spans="2:12" x14ac:dyDescent="0.25">
      <c r="B28" s="7" t="s">
        <v>32</v>
      </c>
      <c r="C28" s="5">
        <v>850.97643718675113</v>
      </c>
      <c r="D28" s="5">
        <v>-14.582874964</v>
      </c>
      <c r="E28" s="5"/>
      <c r="F28" s="5">
        <f t="shared" si="2"/>
        <v>836.39356222275114</v>
      </c>
      <c r="G28" s="5">
        <f>'[2]201617 NGF.sum  Outtturn'!$MF$42/10^9</f>
        <v>6.4151254719300006</v>
      </c>
      <c r="H28" s="5"/>
      <c r="I28" s="5">
        <f t="shared" si="0"/>
        <v>842.80868769468111</v>
      </c>
    </row>
    <row r="29" spans="2:12" x14ac:dyDescent="0.25">
      <c r="B29" s="7" t="s">
        <v>33</v>
      </c>
      <c r="C29" s="5">
        <v>0</v>
      </c>
      <c r="D29" s="5">
        <v>0</v>
      </c>
      <c r="E29" s="5"/>
      <c r="F29" s="5">
        <f t="shared" si="2"/>
        <v>0</v>
      </c>
      <c r="G29" s="5"/>
      <c r="H29" s="5"/>
      <c r="I29" s="5">
        <f t="shared" si="0"/>
        <v>0</v>
      </c>
    </row>
    <row r="30" spans="2:12" x14ac:dyDescent="0.25">
      <c r="B30" s="7" t="s">
        <v>34</v>
      </c>
      <c r="C30" s="5">
        <v>0</v>
      </c>
      <c r="D30" s="5">
        <v>0</v>
      </c>
      <c r="E30" s="5"/>
      <c r="F30" s="5">
        <f t="shared" si="2"/>
        <v>0</v>
      </c>
      <c r="G30" s="5"/>
      <c r="H30" s="5"/>
      <c r="I30" s="5">
        <f t="shared" si="0"/>
        <v>0</v>
      </c>
    </row>
    <row r="31" spans="2:12" x14ac:dyDescent="0.25">
      <c r="B31" s="7" t="s">
        <v>35</v>
      </c>
      <c r="C31" s="5">
        <f>C32+C33</f>
        <v>3337.6195573738687</v>
      </c>
      <c r="D31" s="5">
        <f>D32+D33</f>
        <v>30.228618285</v>
      </c>
      <c r="E31" s="5">
        <v>0</v>
      </c>
      <c r="F31" s="5">
        <f t="shared" si="2"/>
        <v>3367.8481756588685</v>
      </c>
      <c r="G31" s="5">
        <f>G32</f>
        <v>53.610979817</v>
      </c>
      <c r="H31" s="5">
        <v>0</v>
      </c>
      <c r="I31" s="5">
        <f t="shared" si="0"/>
        <v>3421.4591554758686</v>
      </c>
    </row>
    <row r="32" spans="2:12" x14ac:dyDescent="0.25">
      <c r="B32" s="7" t="s">
        <v>36</v>
      </c>
      <c r="C32" s="5">
        <f>[4]GFSM2001!$V$32</f>
        <v>729.01912190284361</v>
      </c>
      <c r="D32" s="5">
        <v>30.228618285</v>
      </c>
      <c r="E32" s="5"/>
      <c r="F32" s="5">
        <f t="shared" si="2"/>
        <v>759.24774018784365</v>
      </c>
      <c r="G32" s="5">
        <f>'[2]201617 NGF.sum  Outtturn'!$MF$46/10^9</f>
        <v>53.610979817</v>
      </c>
      <c r="H32" s="5"/>
      <c r="I32" s="5">
        <f t="shared" si="0"/>
        <v>812.85872000484369</v>
      </c>
    </row>
    <row r="33" spans="2:9" x14ac:dyDescent="0.25">
      <c r="B33" s="7" t="s">
        <v>33</v>
      </c>
      <c r="C33" s="5">
        <f>[4]GFSM2001!$V$33</f>
        <v>2608.6004354710249</v>
      </c>
      <c r="D33" s="5">
        <v>0</v>
      </c>
      <c r="E33" s="5"/>
      <c r="F33" s="5">
        <f t="shared" si="2"/>
        <v>2608.6004354710249</v>
      </c>
      <c r="G33" s="5">
        <v>0</v>
      </c>
      <c r="H33" s="5"/>
      <c r="I33" s="5">
        <f t="shared" si="0"/>
        <v>2608.6004354710249</v>
      </c>
    </row>
    <row r="34" spans="2:9" x14ac:dyDescent="0.25">
      <c r="B34" s="9" t="s">
        <v>37</v>
      </c>
      <c r="C34" s="10">
        <f>C25-C27+C31</f>
        <v>-329.22245261873377</v>
      </c>
      <c r="D34" s="10">
        <f>D25-D27+D31</f>
        <v>196.92458011900001</v>
      </c>
      <c r="E34" s="10">
        <v>0</v>
      </c>
      <c r="F34" s="10">
        <f t="shared" si="2"/>
        <v>-132.29787249973376</v>
      </c>
      <c r="G34" s="10">
        <f>G25-G27+G31</f>
        <v>166.87698768588251</v>
      </c>
      <c r="H34" s="10">
        <v>0</v>
      </c>
      <c r="I34" s="10">
        <f>F34+G34+H34</f>
        <v>34.579115186148755</v>
      </c>
    </row>
  </sheetData>
  <mergeCells count="1">
    <mergeCell ref="B1:I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4"/>
  <sheetViews>
    <sheetView showGridLines="0" workbookViewId="0">
      <selection activeCell="I32" sqref="I32"/>
    </sheetView>
  </sheetViews>
  <sheetFormatPr defaultRowHeight="15" x14ac:dyDescent="0.25"/>
  <cols>
    <col min="1" max="1" width="9.140625" style="1"/>
    <col min="2" max="2" width="52" style="1" bestFit="1" customWidth="1"/>
    <col min="3" max="3" width="11.42578125" style="1" bestFit="1" customWidth="1"/>
    <col min="4" max="4" width="12" style="1" customWidth="1"/>
    <col min="5" max="5" width="11.5703125" style="1" customWidth="1"/>
    <col min="6" max="6" width="11.42578125" style="1" bestFit="1" customWidth="1"/>
    <col min="7" max="7" width="10.28515625" style="1" bestFit="1" customWidth="1"/>
    <col min="8" max="8" width="11" style="1" bestFit="1" customWidth="1"/>
    <col min="9" max="9" width="11.42578125" style="1" bestFit="1" customWidth="1"/>
    <col min="10" max="12" width="9.140625" style="1"/>
    <col min="13" max="13" width="9.5703125" style="1" bestFit="1" customWidth="1"/>
    <col min="14" max="16384" width="9.140625" style="1"/>
  </cols>
  <sheetData>
    <row r="1" spans="2:13" ht="15.75" x14ac:dyDescent="0.25">
      <c r="B1" s="34" t="s">
        <v>38</v>
      </c>
      <c r="C1" s="34"/>
      <c r="D1" s="34"/>
      <c r="E1" s="34"/>
      <c r="F1" s="34"/>
      <c r="G1" s="34"/>
      <c r="H1" s="34"/>
      <c r="I1" s="34"/>
    </row>
    <row r="2" spans="2:13" x14ac:dyDescent="0.25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2:13" s="26" customFormat="1" x14ac:dyDescent="0.25">
      <c r="B3" s="27" t="s">
        <v>8</v>
      </c>
      <c r="C3" s="28">
        <v>12647.178149870804</v>
      </c>
      <c r="D3" s="28">
        <v>1227.442379718</v>
      </c>
      <c r="E3" s="28">
        <v>-1191.4994278326581</v>
      </c>
      <c r="F3" s="28">
        <v>12683.121101756147</v>
      </c>
      <c r="G3" s="28">
        <v>2637.4727041380002</v>
      </c>
      <c r="H3" s="28">
        <v>-2339.1902277128606</v>
      </c>
      <c r="I3" s="28">
        <v>12981.403578181285</v>
      </c>
    </row>
    <row r="4" spans="2:13" x14ac:dyDescent="0.25">
      <c r="B4" s="4" t="s">
        <v>9</v>
      </c>
      <c r="C4" s="5">
        <v>11180.556822653791</v>
      </c>
      <c r="D4" s="5">
        <v>0</v>
      </c>
      <c r="E4" s="5"/>
      <c r="F4" s="5">
        <v>11180.556822653791</v>
      </c>
      <c r="G4" s="5">
        <v>38.244219809999997</v>
      </c>
      <c r="H4" s="5"/>
      <c r="I4" s="5">
        <v>11218.801042463791</v>
      </c>
    </row>
    <row r="5" spans="2:13" x14ac:dyDescent="0.25">
      <c r="B5" s="4" t="s">
        <v>10</v>
      </c>
      <c r="C5" s="5">
        <v>0</v>
      </c>
      <c r="D5" s="5">
        <v>0</v>
      </c>
      <c r="E5" s="5"/>
      <c r="F5" s="5">
        <v>0</v>
      </c>
      <c r="G5" s="5">
        <v>0</v>
      </c>
      <c r="H5" s="5"/>
      <c r="I5" s="5">
        <v>0</v>
      </c>
    </row>
    <row r="6" spans="2:13" x14ac:dyDescent="0.25">
      <c r="B6" s="7" t="s">
        <v>11</v>
      </c>
      <c r="C6" s="5">
        <v>1147.2091143393141</v>
      </c>
      <c r="D6" s="5">
        <v>700.17534406300001</v>
      </c>
      <c r="E6" s="5">
        <v>-1191.4994278326581</v>
      </c>
      <c r="F6" s="5">
        <v>655.88503056965601</v>
      </c>
      <c r="G6" s="5">
        <v>2538.1125859970002</v>
      </c>
      <c r="H6" s="5">
        <v>-2339.1902277128606</v>
      </c>
      <c r="I6" s="5">
        <v>854.8073888537956</v>
      </c>
    </row>
    <row r="7" spans="2:13" x14ac:dyDescent="0.25">
      <c r="B7" s="4" t="s">
        <v>12</v>
      </c>
      <c r="C7" s="5">
        <v>319.41221287769997</v>
      </c>
      <c r="D7" s="5">
        <v>527.26703565499997</v>
      </c>
      <c r="E7" s="5"/>
      <c r="F7" s="5">
        <v>846.67924853269994</v>
      </c>
      <c r="G7" s="5">
        <v>61.115898330999997</v>
      </c>
      <c r="H7" s="5"/>
      <c r="I7" s="5">
        <v>907.79514686369998</v>
      </c>
    </row>
    <row r="8" spans="2:13" s="26" customFormat="1" x14ac:dyDescent="0.25">
      <c r="B8" s="24" t="s">
        <v>13</v>
      </c>
      <c r="C8" s="25">
        <v>11567.363015984298</v>
      </c>
      <c r="D8" s="25">
        <v>1020.0208425569999</v>
      </c>
      <c r="E8" s="25">
        <v>-1191.4994278326581</v>
      </c>
      <c r="F8" s="25">
        <v>11395.88443070864</v>
      </c>
      <c r="G8" s="25">
        <v>2387.2271015334882</v>
      </c>
      <c r="H8" s="25">
        <v>-2339.1902277128606</v>
      </c>
      <c r="I8" s="25">
        <v>11443.921304529269</v>
      </c>
    </row>
    <row r="9" spans="2:13" x14ac:dyDescent="0.25">
      <c r="B9" s="4" t="s">
        <v>14</v>
      </c>
      <c r="C9" s="5">
        <v>1970.2259985268813</v>
      </c>
      <c r="D9" s="5">
        <v>421.28573939500001</v>
      </c>
      <c r="E9" s="5"/>
      <c r="F9" s="5">
        <v>2391.5117379218814</v>
      </c>
      <c r="G9" s="5">
        <v>1423.8339698832547</v>
      </c>
      <c r="H9" s="5"/>
      <c r="I9" s="5">
        <v>3815.345707805136</v>
      </c>
    </row>
    <row r="10" spans="2:13" x14ac:dyDescent="0.25">
      <c r="B10" s="4" t="s">
        <v>15</v>
      </c>
      <c r="C10" s="5">
        <v>3396.7148865102258</v>
      </c>
      <c r="D10" s="5">
        <v>483.339363429</v>
      </c>
      <c r="E10" s="5"/>
      <c r="F10" s="5">
        <v>3880.0542499392259</v>
      </c>
      <c r="G10" s="5">
        <v>514.04226932498455</v>
      </c>
      <c r="H10" s="5"/>
      <c r="I10" s="5">
        <v>4394.0965192642107</v>
      </c>
      <c r="M10" s="33"/>
    </row>
    <row r="11" spans="2:13" x14ac:dyDescent="0.25">
      <c r="B11" s="4" t="s">
        <v>16</v>
      </c>
      <c r="C11" s="5">
        <v>0</v>
      </c>
      <c r="D11" s="5">
        <v>20.764750210999999</v>
      </c>
      <c r="E11" s="5"/>
      <c r="F11" s="5">
        <v>20.764750210999999</v>
      </c>
      <c r="G11" s="5">
        <v>10.444874005999999</v>
      </c>
      <c r="H11" s="5"/>
      <c r="I11" s="5">
        <v>31.209624216999998</v>
      </c>
      <c r="M11" s="33"/>
    </row>
    <row r="12" spans="2:13" x14ac:dyDescent="0.25">
      <c r="B12" s="4" t="s">
        <v>17</v>
      </c>
      <c r="C12" s="5">
        <v>1681.7861142647048</v>
      </c>
      <c r="D12" s="5">
        <v>0.39614496300000002</v>
      </c>
      <c r="E12" s="5"/>
      <c r="F12" s="5">
        <v>1682.1822592277049</v>
      </c>
      <c r="G12" s="5">
        <v>3.0076108000000001E-2</v>
      </c>
      <c r="H12" s="5"/>
      <c r="I12" s="5">
        <v>1682.2123353357049</v>
      </c>
      <c r="M12" s="33"/>
    </row>
    <row r="13" spans="2:13" x14ac:dyDescent="0.25">
      <c r="B13" s="4" t="s">
        <v>18</v>
      </c>
      <c r="C13" s="5">
        <v>55.70940032</v>
      </c>
      <c r="D13" s="5">
        <v>0</v>
      </c>
      <c r="E13" s="5"/>
      <c r="F13" s="5">
        <v>55.70940032</v>
      </c>
      <c r="G13" s="5">
        <v>8.9235430000000008E-3</v>
      </c>
      <c r="H13" s="5"/>
      <c r="I13" s="5">
        <v>55.718323863000002</v>
      </c>
      <c r="L13" s="33"/>
    </row>
    <row r="14" spans="2:13" x14ac:dyDescent="0.25">
      <c r="B14" s="4" t="s">
        <v>11</v>
      </c>
      <c r="C14" s="5">
        <v>4084.8574989260437</v>
      </c>
      <c r="D14" s="5">
        <v>57.261788371000002</v>
      </c>
      <c r="E14" s="5">
        <v>-1191.4994278326581</v>
      </c>
      <c r="F14" s="5">
        <v>2950.6198594643856</v>
      </c>
      <c r="G14" s="5">
        <v>326.61460463324892</v>
      </c>
      <c r="H14" s="5">
        <v>-2339.1902277128606</v>
      </c>
      <c r="I14" s="5">
        <v>938.04423638477374</v>
      </c>
    </row>
    <row r="15" spans="2:13" x14ac:dyDescent="0.25">
      <c r="B15" s="4" t="s">
        <v>19</v>
      </c>
      <c r="C15" s="5">
        <v>157.714541266</v>
      </c>
      <c r="D15" s="5">
        <v>9.9358888620000005</v>
      </c>
      <c r="E15" s="5"/>
      <c r="F15" s="5">
        <v>167.65043012800001</v>
      </c>
      <c r="G15" s="5">
        <v>105.50873140500001</v>
      </c>
      <c r="H15" s="5"/>
      <c r="I15" s="5">
        <v>273.15916153300003</v>
      </c>
      <c r="L15" s="33"/>
    </row>
    <row r="16" spans="2:13" x14ac:dyDescent="0.25">
      <c r="B16" s="4" t="s">
        <v>20</v>
      </c>
      <c r="C16" s="5">
        <v>220.35457617044239</v>
      </c>
      <c r="D16" s="5">
        <v>27.037167325999999</v>
      </c>
      <c r="E16" s="5"/>
      <c r="F16" s="5">
        <v>247.39174349644239</v>
      </c>
      <c r="G16" s="5">
        <v>6.7436526299999997</v>
      </c>
      <c r="H16" s="5"/>
      <c r="I16" s="5">
        <v>254.1353961264424</v>
      </c>
    </row>
    <row r="17" spans="2:9" x14ac:dyDescent="0.25">
      <c r="B17" s="7" t="s">
        <v>21</v>
      </c>
      <c r="C17" s="5">
        <v>1079.8151338865064</v>
      </c>
      <c r="D17" s="5">
        <v>228.18628737200007</v>
      </c>
      <c r="E17" s="5">
        <v>0</v>
      </c>
      <c r="F17" s="5">
        <v>1308.0014212585072</v>
      </c>
      <c r="G17" s="5">
        <v>260.69047661051201</v>
      </c>
      <c r="H17" s="5">
        <v>0</v>
      </c>
      <c r="I17" s="5">
        <v>1568.6918978690164</v>
      </c>
    </row>
    <row r="18" spans="2:9" x14ac:dyDescent="0.25">
      <c r="B18" s="7" t="s">
        <v>22</v>
      </c>
      <c r="C18" s="5">
        <v>1079.8151338865064</v>
      </c>
      <c r="D18" s="5">
        <v>207.42153716100006</v>
      </c>
      <c r="E18" s="5">
        <v>0</v>
      </c>
      <c r="F18" s="5">
        <v>1287.2366710475071</v>
      </c>
      <c r="G18" s="5">
        <v>250.24560260451202</v>
      </c>
      <c r="H18" s="5">
        <v>0</v>
      </c>
      <c r="I18" s="5">
        <v>1537.4822736520164</v>
      </c>
    </row>
    <row r="19" spans="2:9" x14ac:dyDescent="0.25">
      <c r="B19" s="12" t="s">
        <v>23</v>
      </c>
      <c r="C19" s="5"/>
      <c r="D19" s="5"/>
      <c r="E19" s="5"/>
      <c r="F19" s="5"/>
      <c r="G19" s="5"/>
      <c r="H19" s="5"/>
      <c r="I19" s="5">
        <v>0</v>
      </c>
    </row>
    <row r="20" spans="2:9" s="26" customFormat="1" x14ac:dyDescent="0.25">
      <c r="B20" s="24" t="s">
        <v>24</v>
      </c>
      <c r="C20" s="25">
        <v>3508.0986549082791</v>
      </c>
      <c r="D20" s="25">
        <v>49.167883881000002</v>
      </c>
      <c r="E20" s="25"/>
      <c r="F20" s="25">
        <v>3557.2665387892789</v>
      </c>
      <c r="G20" s="25">
        <v>165.12974147281099</v>
      </c>
      <c r="H20" s="25"/>
      <c r="I20" s="25">
        <v>3722.3962802620899</v>
      </c>
    </row>
    <row r="21" spans="2:9" x14ac:dyDescent="0.25">
      <c r="B21" s="7" t="s">
        <v>25</v>
      </c>
      <c r="C21" s="5">
        <v>3080.3991809642666</v>
      </c>
      <c r="D21" s="5">
        <v>49.167883881000002</v>
      </c>
      <c r="E21" s="5"/>
      <c r="F21" s="5">
        <v>3129.5670648452665</v>
      </c>
      <c r="G21" s="5">
        <v>164.72139446881098</v>
      </c>
      <c r="H21" s="5"/>
      <c r="I21" s="5">
        <v>3294.2884593140775</v>
      </c>
    </row>
    <row r="22" spans="2:9" x14ac:dyDescent="0.25">
      <c r="B22" s="7" t="s">
        <v>26</v>
      </c>
      <c r="C22" s="5">
        <v>0</v>
      </c>
      <c r="D22" s="5"/>
      <c r="E22" s="5"/>
      <c r="F22" s="5"/>
      <c r="G22" s="5"/>
      <c r="H22" s="5"/>
      <c r="I22" s="5"/>
    </row>
    <row r="23" spans="2:9" x14ac:dyDescent="0.25">
      <c r="B23" s="7" t="s">
        <v>27</v>
      </c>
      <c r="C23" s="5">
        <v>0</v>
      </c>
      <c r="D23" s="5"/>
      <c r="E23" s="5"/>
      <c r="F23" s="5"/>
      <c r="G23" s="5"/>
      <c r="H23" s="5"/>
      <c r="I23" s="5"/>
    </row>
    <row r="24" spans="2:9" x14ac:dyDescent="0.25">
      <c r="B24" s="7" t="s">
        <v>28</v>
      </c>
      <c r="C24" s="5">
        <v>427.6994739440126</v>
      </c>
      <c r="D24" s="5"/>
      <c r="E24" s="5"/>
      <c r="F24" s="5">
        <v>427.6994739440126</v>
      </c>
      <c r="G24" s="5">
        <v>0.40579500000000002</v>
      </c>
      <c r="H24" s="5"/>
      <c r="I24" s="5">
        <v>428.10526894401261</v>
      </c>
    </row>
    <row r="25" spans="2:9" x14ac:dyDescent="0.25">
      <c r="B25" s="7" t="s">
        <v>29</v>
      </c>
      <c r="C25" s="5">
        <v>-2428.2835210217727</v>
      </c>
      <c r="D25" s="5">
        <v>158.25365328000007</v>
      </c>
      <c r="E25" s="5">
        <v>0</v>
      </c>
      <c r="F25" s="5">
        <v>-2270.0298677417718</v>
      </c>
      <c r="G25" s="5">
        <v>85.115861131701024</v>
      </c>
      <c r="H25" s="5">
        <v>0</v>
      </c>
      <c r="I25" s="5">
        <v>-2184.9140066100736</v>
      </c>
    </row>
    <row r="26" spans="2:9" x14ac:dyDescent="0.25">
      <c r="B26" s="7" t="s">
        <v>30</v>
      </c>
      <c r="C26" s="5"/>
      <c r="D26" s="5"/>
      <c r="E26" s="5"/>
      <c r="F26" s="5"/>
      <c r="G26" s="5"/>
      <c r="H26" s="5"/>
      <c r="I26" s="5"/>
    </row>
    <row r="27" spans="2:9" x14ac:dyDescent="0.25">
      <c r="B27" s="7" t="s">
        <v>31</v>
      </c>
      <c r="C27" s="5">
        <v>1530.1673942013592</v>
      </c>
      <c r="D27" s="5">
        <v>-117.073867729</v>
      </c>
      <c r="E27" s="5">
        <v>0</v>
      </c>
      <c r="F27" s="5">
        <v>1413.0935264723591</v>
      </c>
      <c r="G27" s="5">
        <v>41.241310150129998</v>
      </c>
      <c r="H27" s="5">
        <v>0</v>
      </c>
      <c r="I27" s="5">
        <v>1454.3348366224891</v>
      </c>
    </row>
    <row r="28" spans="2:9" x14ac:dyDescent="0.25">
      <c r="B28" s="7" t="s">
        <v>32</v>
      </c>
      <c r="C28" s="5">
        <v>1530.1673942013592</v>
      </c>
      <c r="D28" s="5">
        <v>-117.073867729</v>
      </c>
      <c r="E28" s="5"/>
      <c r="F28" s="5">
        <v>1413.0935264723591</v>
      </c>
      <c r="G28" s="5">
        <v>41.241310150129998</v>
      </c>
      <c r="H28" s="5"/>
      <c r="I28" s="5">
        <v>1454.3348366224891</v>
      </c>
    </row>
    <row r="29" spans="2:9" x14ac:dyDescent="0.25">
      <c r="B29" s="7" t="s">
        <v>33</v>
      </c>
      <c r="C29" s="5">
        <v>0</v>
      </c>
      <c r="D29" s="5">
        <v>0</v>
      </c>
      <c r="E29" s="5"/>
      <c r="F29" s="5">
        <v>0</v>
      </c>
      <c r="G29" s="5">
        <v>0</v>
      </c>
      <c r="H29" s="5"/>
      <c r="I29" s="5">
        <v>0</v>
      </c>
    </row>
    <row r="30" spans="2:9" x14ac:dyDescent="0.25">
      <c r="B30" s="7" t="s">
        <v>34</v>
      </c>
      <c r="C30" s="5">
        <v>0</v>
      </c>
      <c r="D30" s="5">
        <v>0</v>
      </c>
      <c r="E30" s="5"/>
      <c r="F30" s="5">
        <v>0</v>
      </c>
      <c r="G30" s="5">
        <v>0</v>
      </c>
      <c r="H30" s="5"/>
      <c r="I30" s="5">
        <v>0</v>
      </c>
    </row>
    <row r="31" spans="2:9" x14ac:dyDescent="0.25">
      <c r="B31" s="7" t="s">
        <v>35</v>
      </c>
      <c r="C31" s="5">
        <v>4271.5998712585224</v>
      </c>
      <c r="D31" s="5">
        <v>-160.49717741500001</v>
      </c>
      <c r="E31" s="5">
        <v>0</v>
      </c>
      <c r="F31" s="5">
        <v>4111.1026938435225</v>
      </c>
      <c r="G31" s="5">
        <v>13.533938714827</v>
      </c>
      <c r="H31" s="5">
        <v>0</v>
      </c>
      <c r="I31" s="5">
        <v>4124.6366325583494</v>
      </c>
    </row>
    <row r="32" spans="2:9" x14ac:dyDescent="0.25">
      <c r="B32" s="7" t="s">
        <v>36</v>
      </c>
      <c r="C32" s="5">
        <v>1777.6050054806985</v>
      </c>
      <c r="D32" s="5">
        <v>-160.49717741500001</v>
      </c>
      <c r="E32" s="5"/>
      <c r="F32" s="5">
        <v>1617.1078280656984</v>
      </c>
      <c r="G32" s="5">
        <v>13.533938714827</v>
      </c>
      <c r="H32" s="5"/>
      <c r="I32" s="5">
        <v>1630.6417667805254</v>
      </c>
    </row>
    <row r="33" spans="2:9" x14ac:dyDescent="0.25">
      <c r="B33" s="7" t="s">
        <v>33</v>
      </c>
      <c r="C33" s="5">
        <v>2493.9948657778236</v>
      </c>
      <c r="D33" s="5"/>
      <c r="E33" s="5"/>
      <c r="F33" s="5">
        <v>2493.9948657778236</v>
      </c>
      <c r="G33" s="5">
        <v>0</v>
      </c>
      <c r="H33" s="5"/>
      <c r="I33" s="5">
        <v>2493.9948657778236</v>
      </c>
    </row>
    <row r="34" spans="2:9" x14ac:dyDescent="0.25">
      <c r="B34" s="9" t="s">
        <v>37</v>
      </c>
      <c r="C34" s="10">
        <v>313.14895603539026</v>
      </c>
      <c r="D34" s="10">
        <v>114.83034359400006</v>
      </c>
      <c r="E34" s="10">
        <v>0</v>
      </c>
      <c r="F34" s="10">
        <v>427.97929962939179</v>
      </c>
      <c r="G34" s="10">
        <v>57.408489696398028</v>
      </c>
      <c r="H34" s="10">
        <v>0</v>
      </c>
      <c r="I34" s="10">
        <v>485.3877893257868</v>
      </c>
    </row>
  </sheetData>
  <mergeCells count="1">
    <mergeCell ref="B1:I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workbookViewId="0">
      <selection activeCell="K14" sqref="K14"/>
    </sheetView>
  </sheetViews>
  <sheetFormatPr defaultRowHeight="15" x14ac:dyDescent="0.25"/>
  <cols>
    <col min="1" max="1" width="9.140625" style="1"/>
    <col min="2" max="2" width="52" style="1" bestFit="1" customWidth="1"/>
    <col min="3" max="3" width="11.42578125" style="1" bestFit="1" customWidth="1"/>
    <col min="4" max="4" width="11" style="1" bestFit="1" customWidth="1"/>
    <col min="5" max="5" width="11.85546875" style="1" bestFit="1" customWidth="1"/>
    <col min="6" max="6" width="11.42578125" style="1" bestFit="1" customWidth="1"/>
    <col min="7" max="7" width="10.28515625" style="1" bestFit="1" customWidth="1"/>
    <col min="8" max="8" width="11" style="1" bestFit="1" customWidth="1"/>
    <col min="9" max="9" width="11.42578125" style="1" bestFit="1" customWidth="1"/>
    <col min="10" max="16384" width="9.140625" style="1"/>
  </cols>
  <sheetData>
    <row r="1" spans="2:9" ht="15.75" x14ac:dyDescent="0.25">
      <c r="B1" s="34"/>
      <c r="C1" s="34"/>
      <c r="D1" s="34"/>
      <c r="E1" s="34"/>
      <c r="F1" s="34"/>
      <c r="G1" s="34"/>
      <c r="H1" s="34"/>
      <c r="I1" s="34"/>
    </row>
    <row r="2" spans="2:9" x14ac:dyDescent="0.25">
      <c r="B2" s="2" t="s">
        <v>40</v>
      </c>
      <c r="C2" s="3"/>
      <c r="D2" s="3"/>
      <c r="E2" s="3"/>
      <c r="F2" s="3"/>
      <c r="G2" s="3"/>
      <c r="H2" s="3"/>
      <c r="I2" s="3"/>
    </row>
    <row r="3" spans="2:9" x14ac:dyDescent="0.25">
      <c r="B3" s="8" t="s">
        <v>0</v>
      </c>
      <c r="C3" s="22" t="s">
        <v>1</v>
      </c>
      <c r="D3" s="22" t="s">
        <v>2</v>
      </c>
      <c r="E3" s="23" t="s">
        <v>3</v>
      </c>
      <c r="F3" s="22" t="s">
        <v>4</v>
      </c>
      <c r="G3" s="22" t="s">
        <v>5</v>
      </c>
      <c r="H3" s="22" t="s">
        <v>6</v>
      </c>
      <c r="I3" s="22" t="s">
        <v>7</v>
      </c>
    </row>
    <row r="4" spans="2:9" s="26" customFormat="1" x14ac:dyDescent="0.25">
      <c r="B4" s="29" t="s">
        <v>8</v>
      </c>
      <c r="C4" s="25">
        <v>11044.79122454304</v>
      </c>
      <c r="D4" s="25">
        <v>1307.4529088290001</v>
      </c>
      <c r="E4" s="25">
        <v>-1055.0206650839584</v>
      </c>
      <c r="F4" s="25">
        <v>11297.223468288083</v>
      </c>
      <c r="G4" s="25">
        <v>2546.0055096807987</v>
      </c>
      <c r="H4" s="25">
        <v>-2146.269564251375</v>
      </c>
      <c r="I4" s="25">
        <v>11696.959413717505</v>
      </c>
    </row>
    <row r="5" spans="2:9" x14ac:dyDescent="0.25">
      <c r="B5" s="4" t="s">
        <v>9</v>
      </c>
      <c r="C5" s="5">
        <v>9892.4893784226715</v>
      </c>
      <c r="D5" s="5">
        <v>0</v>
      </c>
      <c r="E5" s="5"/>
      <c r="F5" s="5">
        <v>9892.4893784226715</v>
      </c>
      <c r="G5" s="5">
        <v>38.232139160638731</v>
      </c>
      <c r="H5" s="5"/>
      <c r="I5" s="5">
        <v>9930.7215175833098</v>
      </c>
    </row>
    <row r="6" spans="2:9" x14ac:dyDescent="0.25">
      <c r="B6" s="7" t="s">
        <v>10</v>
      </c>
      <c r="C6" s="5">
        <v>0</v>
      </c>
      <c r="D6" s="5">
        <v>0</v>
      </c>
      <c r="E6" s="5"/>
      <c r="F6" s="5">
        <v>0</v>
      </c>
      <c r="G6" s="5">
        <v>0</v>
      </c>
      <c r="H6" s="5"/>
      <c r="I6" s="5">
        <v>0</v>
      </c>
    </row>
    <row r="7" spans="2:9" x14ac:dyDescent="0.25">
      <c r="B7" s="4" t="s">
        <v>11</v>
      </c>
      <c r="C7" s="5">
        <v>930.80888987536832</v>
      </c>
      <c r="D7" s="5">
        <v>818.59823352499996</v>
      </c>
      <c r="E7" s="5">
        <v>-1055.0206650839584</v>
      </c>
      <c r="F7" s="5">
        <v>694.38645831640986</v>
      </c>
      <c r="G7" s="5">
        <v>2447.9612370680002</v>
      </c>
      <c r="H7" s="5">
        <v>-2146.269564251375</v>
      </c>
      <c r="I7" s="5">
        <v>996.07813113303519</v>
      </c>
    </row>
    <row r="8" spans="2:9" x14ac:dyDescent="0.25">
      <c r="B8" s="7" t="s">
        <v>12</v>
      </c>
      <c r="C8" s="5">
        <v>221.49295624499999</v>
      </c>
      <c r="D8" s="5">
        <v>488.85467530400001</v>
      </c>
      <c r="E8" s="5"/>
      <c r="F8" s="5">
        <v>710.34763154899997</v>
      </c>
      <c r="G8" s="5">
        <v>59.812133452159884</v>
      </c>
      <c r="H8" s="5"/>
      <c r="I8" s="5">
        <v>770.15976500115983</v>
      </c>
    </row>
    <row r="9" spans="2:9" s="26" customFormat="1" x14ac:dyDescent="0.25">
      <c r="B9" s="29" t="s">
        <v>13</v>
      </c>
      <c r="C9" s="25">
        <v>9698.4364715509182</v>
      </c>
      <c r="D9" s="25">
        <v>1228.6430051010002</v>
      </c>
      <c r="E9" s="25">
        <v>-1055.0206650839584</v>
      </c>
      <c r="F9" s="25">
        <v>9872.0588115679639</v>
      </c>
      <c r="G9" s="25">
        <v>2336.8363665062602</v>
      </c>
      <c r="H9" s="25">
        <v>-2146.269564251375</v>
      </c>
      <c r="I9" s="25">
        <v>10062.625613822845</v>
      </c>
    </row>
    <row r="10" spans="2:9" x14ac:dyDescent="0.25">
      <c r="B10" s="4" t="s">
        <v>14</v>
      </c>
      <c r="C10" s="5">
        <v>1762.8726550910446</v>
      </c>
      <c r="D10" s="5">
        <v>447.74895054490003</v>
      </c>
      <c r="E10" s="5"/>
      <c r="F10" s="5">
        <v>2210.6216056359444</v>
      </c>
      <c r="G10" s="5">
        <v>1413.8216203760001</v>
      </c>
      <c r="H10" s="5"/>
      <c r="I10" s="5">
        <v>3624.4432260119447</v>
      </c>
    </row>
    <row r="11" spans="2:9" x14ac:dyDescent="0.25">
      <c r="B11" s="4" t="s">
        <v>15</v>
      </c>
      <c r="C11" s="5">
        <v>2505.5271017080881</v>
      </c>
      <c r="D11" s="5">
        <v>593.06142341910004</v>
      </c>
      <c r="E11" s="5"/>
      <c r="F11" s="5">
        <v>3098.5885251271884</v>
      </c>
      <c r="G11" s="5">
        <v>557.75721459826002</v>
      </c>
      <c r="H11" s="5"/>
      <c r="I11" s="5">
        <v>3656.3457397254483</v>
      </c>
    </row>
    <row r="12" spans="2:9" x14ac:dyDescent="0.25">
      <c r="B12" s="4" t="s">
        <v>16</v>
      </c>
      <c r="C12" s="5">
        <v>0</v>
      </c>
      <c r="D12" s="5">
        <v>24.822926738</v>
      </c>
      <c r="E12" s="5"/>
      <c r="F12" s="5">
        <v>24.822926738</v>
      </c>
      <c r="G12" s="5">
        <v>5.927414271</v>
      </c>
      <c r="H12" s="5"/>
      <c r="I12" s="5">
        <v>30.750341009</v>
      </c>
    </row>
    <row r="13" spans="2:9" x14ac:dyDescent="0.25">
      <c r="B13" s="4" t="s">
        <v>17</v>
      </c>
      <c r="C13" s="5">
        <v>1212.9513001813043</v>
      </c>
      <c r="D13" s="5">
        <v>0.57023046999999993</v>
      </c>
      <c r="E13" s="5"/>
      <c r="F13" s="5">
        <v>1213.5215306513044</v>
      </c>
      <c r="G13" s="5">
        <v>0.12983992599999999</v>
      </c>
      <c r="H13" s="5"/>
      <c r="I13" s="5">
        <v>1213.6513705773043</v>
      </c>
    </row>
    <row r="14" spans="2:9" x14ac:dyDescent="0.25">
      <c r="B14" s="4" t="s">
        <v>18</v>
      </c>
      <c r="C14" s="5">
        <v>68</v>
      </c>
      <c r="D14" s="5">
        <v>6.3740196740000004</v>
      </c>
      <c r="E14" s="5"/>
      <c r="F14" s="5">
        <v>74.374019673999996</v>
      </c>
      <c r="G14" s="5">
        <v>3.3599999999999998E-4</v>
      </c>
      <c r="H14" s="5"/>
      <c r="I14" s="5">
        <v>74.374355674</v>
      </c>
    </row>
    <row r="15" spans="2:9" x14ac:dyDescent="0.25">
      <c r="B15" s="4" t="s">
        <v>11</v>
      </c>
      <c r="C15" s="5">
        <v>3666.6276844101699</v>
      </c>
      <c r="D15" s="5">
        <v>80.166883346999995</v>
      </c>
      <c r="E15" s="5">
        <v>-1055.0206650839584</v>
      </c>
      <c r="F15" s="5">
        <v>2691.7739026732115</v>
      </c>
      <c r="G15" s="5">
        <v>344.57900034099998</v>
      </c>
      <c r="H15" s="5">
        <v>-2146.269564251375</v>
      </c>
      <c r="I15" s="5">
        <v>890.08333876283677</v>
      </c>
    </row>
    <row r="16" spans="2:9" x14ac:dyDescent="0.25">
      <c r="B16" s="4" t="s">
        <v>19</v>
      </c>
      <c r="C16" s="5">
        <v>244.24316896800002</v>
      </c>
      <c r="D16" s="5">
        <v>2.3823063759999998</v>
      </c>
      <c r="E16" s="5"/>
      <c r="F16" s="5">
        <v>246.62547534400002</v>
      </c>
      <c r="G16" s="5">
        <v>3.6305756329999999</v>
      </c>
      <c r="H16" s="5"/>
      <c r="I16" s="5">
        <v>250.25605097700003</v>
      </c>
    </row>
    <row r="17" spans="2:9" x14ac:dyDescent="0.25">
      <c r="B17" s="7" t="s">
        <v>20</v>
      </c>
      <c r="C17" s="5">
        <v>238.21456119231243</v>
      </c>
      <c r="D17" s="5">
        <v>73.516264532000008</v>
      </c>
      <c r="E17" s="5"/>
      <c r="F17" s="5">
        <v>311.73082572431247</v>
      </c>
      <c r="G17" s="5">
        <v>10.990365361</v>
      </c>
      <c r="H17" s="5"/>
      <c r="I17" s="5">
        <v>322.72119108531246</v>
      </c>
    </row>
    <row r="18" spans="2:9" x14ac:dyDescent="0.25">
      <c r="B18" s="7" t="s">
        <v>21</v>
      </c>
      <c r="C18" s="5">
        <v>1346.3547529921216</v>
      </c>
      <c r="D18" s="5">
        <v>103.63283046599989</v>
      </c>
      <c r="E18" s="5">
        <v>0</v>
      </c>
      <c r="F18" s="5">
        <v>1449.9875834581187</v>
      </c>
      <c r="G18" s="5">
        <v>215.09655744553848</v>
      </c>
      <c r="H18" s="5">
        <v>0</v>
      </c>
      <c r="I18" s="5">
        <v>1665.0841409036591</v>
      </c>
    </row>
    <row r="19" spans="2:9" x14ac:dyDescent="0.25">
      <c r="B19" s="12" t="s">
        <v>22</v>
      </c>
      <c r="C19" s="5">
        <v>1346.3547529921216</v>
      </c>
      <c r="D19" s="5">
        <v>78.809903727999881</v>
      </c>
      <c r="E19" s="5">
        <v>0</v>
      </c>
      <c r="F19" s="5">
        <v>1425.1646567201187</v>
      </c>
      <c r="G19" s="5">
        <v>209.16914317453848</v>
      </c>
      <c r="H19" s="5">
        <v>0</v>
      </c>
      <c r="I19" s="5">
        <v>1634.333799894659</v>
      </c>
    </row>
    <row r="20" spans="2:9" x14ac:dyDescent="0.25">
      <c r="B20" s="7" t="s">
        <v>23</v>
      </c>
      <c r="C20" s="5"/>
      <c r="D20" s="5"/>
      <c r="E20" s="5"/>
      <c r="F20" s="5"/>
      <c r="G20" s="5"/>
      <c r="H20" s="5"/>
      <c r="I20" s="5">
        <v>0</v>
      </c>
    </row>
    <row r="21" spans="2:9" s="26" customFormat="1" x14ac:dyDescent="0.25">
      <c r="B21" s="24" t="s">
        <v>24</v>
      </c>
      <c r="C21" s="25">
        <v>3220.3275057944297</v>
      </c>
      <c r="D21" s="25">
        <v>156.50477077400001</v>
      </c>
      <c r="E21" s="25"/>
      <c r="F21" s="25">
        <v>3376.8322765684297</v>
      </c>
      <c r="G21" s="25">
        <v>161.621068955</v>
      </c>
      <c r="H21" s="25"/>
      <c r="I21" s="25">
        <v>3538.4533455234296</v>
      </c>
    </row>
    <row r="22" spans="2:9" x14ac:dyDescent="0.25">
      <c r="B22" s="7" t="s">
        <v>25</v>
      </c>
      <c r="C22" s="5">
        <v>2936.7005871122697</v>
      </c>
      <c r="D22" s="5">
        <v>156.50477077400001</v>
      </c>
      <c r="E22" s="5"/>
      <c r="F22" s="5">
        <v>3093.2053578862697</v>
      </c>
      <c r="G22" s="5">
        <v>160.845828549</v>
      </c>
      <c r="H22" s="5"/>
      <c r="I22" s="5">
        <v>3254.0511864352698</v>
      </c>
    </row>
    <row r="23" spans="2:9" x14ac:dyDescent="0.25">
      <c r="B23" s="7" t="s">
        <v>26</v>
      </c>
      <c r="C23" s="5"/>
      <c r="D23" s="5"/>
      <c r="E23" s="5"/>
      <c r="F23" s="5"/>
      <c r="G23" s="5"/>
      <c r="H23" s="5"/>
      <c r="I23" s="5"/>
    </row>
    <row r="24" spans="2:9" x14ac:dyDescent="0.25">
      <c r="B24" s="7" t="s">
        <v>27</v>
      </c>
      <c r="C24" s="5"/>
      <c r="D24" s="5"/>
      <c r="E24" s="5"/>
      <c r="F24" s="5"/>
      <c r="G24" s="5"/>
      <c r="H24" s="5"/>
      <c r="I24" s="5"/>
    </row>
    <row r="25" spans="2:9" x14ac:dyDescent="0.25">
      <c r="B25" s="7" t="s">
        <v>28</v>
      </c>
      <c r="C25" s="5">
        <v>283.62691868216024</v>
      </c>
      <c r="D25" s="5"/>
      <c r="E25" s="5"/>
      <c r="F25" s="5">
        <v>283.62691868216024</v>
      </c>
      <c r="G25" s="5">
        <v>0.750715574</v>
      </c>
      <c r="H25" s="5"/>
      <c r="I25" s="5">
        <v>284.37763425616026</v>
      </c>
    </row>
    <row r="26" spans="2:9" x14ac:dyDescent="0.25">
      <c r="B26" s="7" t="s">
        <v>29</v>
      </c>
      <c r="C26" s="5">
        <v>-1873.9727528023082</v>
      </c>
      <c r="D26" s="5">
        <v>-77.694867046000127</v>
      </c>
      <c r="E26" s="5">
        <v>0</v>
      </c>
      <c r="F26" s="5">
        <v>-1951.667619848311</v>
      </c>
      <c r="G26" s="5">
        <v>47.548074219538478</v>
      </c>
      <c r="H26" s="5">
        <v>0</v>
      </c>
      <c r="I26" s="5">
        <v>-1904.1195456287705</v>
      </c>
    </row>
    <row r="27" spans="2:9" x14ac:dyDescent="0.25">
      <c r="B27" s="7" t="s">
        <v>30</v>
      </c>
      <c r="C27" s="5"/>
      <c r="D27" s="5"/>
      <c r="E27" s="5"/>
      <c r="F27" s="5"/>
      <c r="G27" s="5"/>
      <c r="H27" s="5"/>
      <c r="I27" s="5"/>
    </row>
    <row r="28" spans="2:9" x14ac:dyDescent="0.25">
      <c r="B28" s="7" t="s">
        <v>31</v>
      </c>
      <c r="C28" s="5">
        <v>-1327.3350548766084</v>
      </c>
      <c r="D28" s="5">
        <v>41.717068251999997</v>
      </c>
      <c r="E28" s="5">
        <v>0</v>
      </c>
      <c r="F28" s="5">
        <v>-1285.6179866246084</v>
      </c>
      <c r="G28" s="5">
        <v>21.047077202550003</v>
      </c>
      <c r="H28" s="5">
        <v>0</v>
      </c>
      <c r="I28" s="5">
        <v>-1264.5709094220583</v>
      </c>
    </row>
    <row r="29" spans="2:9" x14ac:dyDescent="0.25">
      <c r="B29" s="7" t="s">
        <v>32</v>
      </c>
      <c r="C29" s="5">
        <v>-1327.3350548766084</v>
      </c>
      <c r="D29" s="5">
        <v>41.717068251999997</v>
      </c>
      <c r="E29" s="5"/>
      <c r="F29" s="5">
        <v>-1285.6179866246084</v>
      </c>
      <c r="G29" s="5">
        <v>21.047077202550003</v>
      </c>
      <c r="H29" s="5"/>
      <c r="I29" s="5">
        <v>-1264.5709094220583</v>
      </c>
    </row>
    <row r="30" spans="2:9" x14ac:dyDescent="0.25">
      <c r="B30" s="7" t="s">
        <v>33</v>
      </c>
      <c r="C30" s="5">
        <v>0</v>
      </c>
      <c r="D30" s="5">
        <v>0</v>
      </c>
      <c r="E30" s="5"/>
      <c r="F30" s="5">
        <v>0</v>
      </c>
      <c r="G30" s="5">
        <v>0</v>
      </c>
      <c r="H30" s="5"/>
      <c r="I30" s="5">
        <v>0</v>
      </c>
    </row>
    <row r="31" spans="2:9" x14ac:dyDescent="0.25">
      <c r="B31" s="7" t="s">
        <v>34</v>
      </c>
      <c r="C31" s="5">
        <v>0</v>
      </c>
      <c r="D31" s="5">
        <v>0</v>
      </c>
      <c r="E31" s="5"/>
      <c r="F31" s="5">
        <v>0</v>
      </c>
      <c r="G31" s="5">
        <v>0</v>
      </c>
      <c r="H31" s="5"/>
      <c r="I31" s="5">
        <v>0</v>
      </c>
    </row>
    <row r="32" spans="2:9" x14ac:dyDescent="0.25">
      <c r="B32" s="7" t="s">
        <v>35</v>
      </c>
      <c r="C32" s="5">
        <v>615.1029911154676</v>
      </c>
      <c r="D32" s="5">
        <v>54.563902218000003</v>
      </c>
      <c r="E32" s="5">
        <v>0</v>
      </c>
      <c r="F32" s="5">
        <v>669.66689333346767</v>
      </c>
      <c r="G32" s="5">
        <v>-43.924182632899999</v>
      </c>
      <c r="H32" s="5">
        <v>0</v>
      </c>
      <c r="I32" s="5">
        <v>625.74271070056761</v>
      </c>
    </row>
    <row r="33" spans="2:9" x14ac:dyDescent="0.25">
      <c r="B33" s="7" t="s">
        <v>36</v>
      </c>
      <c r="C33" s="5">
        <v>-303.87442235861209</v>
      </c>
      <c r="D33" s="5">
        <v>54.563902218000003</v>
      </c>
      <c r="E33" s="5"/>
      <c r="F33" s="5">
        <v>-249.31052014061208</v>
      </c>
      <c r="G33" s="5">
        <v>-43.924182632899999</v>
      </c>
      <c r="H33" s="5"/>
      <c r="I33" s="5">
        <v>-293.23470277351208</v>
      </c>
    </row>
    <row r="34" spans="2:9" x14ac:dyDescent="0.25">
      <c r="B34" s="7" t="s">
        <v>33</v>
      </c>
      <c r="C34" s="5">
        <v>918.97741347407975</v>
      </c>
      <c r="D34" s="5"/>
      <c r="E34" s="5"/>
      <c r="F34" s="5">
        <v>918.97741347407975</v>
      </c>
      <c r="G34" s="5">
        <v>0</v>
      </c>
      <c r="H34" s="5"/>
      <c r="I34" s="5">
        <v>918.97741347407975</v>
      </c>
    </row>
    <row r="35" spans="2:9" x14ac:dyDescent="0.25">
      <c r="B35" s="9" t="s">
        <v>37</v>
      </c>
      <c r="C35" s="20">
        <v>68.465293189767863</v>
      </c>
      <c r="D35" s="20">
        <v>-64.848033080000107</v>
      </c>
      <c r="E35" s="20">
        <v>0</v>
      </c>
      <c r="F35" s="20">
        <v>3.6172601097650841</v>
      </c>
      <c r="G35" s="20">
        <v>-17.423185615911525</v>
      </c>
      <c r="H35" s="20">
        <v>0</v>
      </c>
      <c r="I35" s="20">
        <v>-13.805925506144604</v>
      </c>
    </row>
  </sheetData>
  <mergeCells count="1">
    <mergeCell ref="B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workbookViewId="0">
      <selection activeCell="I15" sqref="I15"/>
    </sheetView>
  </sheetViews>
  <sheetFormatPr defaultRowHeight="15" x14ac:dyDescent="0.25"/>
  <cols>
    <col min="1" max="1" width="9.140625" style="1"/>
    <col min="2" max="2" width="52" style="1" bestFit="1" customWidth="1"/>
    <col min="3" max="3" width="11.42578125" style="1" bestFit="1" customWidth="1"/>
    <col min="4" max="4" width="12.7109375" style="1" customWidth="1"/>
    <col min="5" max="5" width="11.140625" style="1" customWidth="1"/>
    <col min="6" max="6" width="11.42578125" style="1" bestFit="1" customWidth="1"/>
    <col min="7" max="7" width="10.28515625" style="1" bestFit="1" customWidth="1"/>
    <col min="8" max="8" width="11" style="1" bestFit="1" customWidth="1"/>
    <col min="9" max="9" width="11.42578125" style="1" bestFit="1" customWidth="1"/>
    <col min="10" max="16384" width="9.140625" style="1"/>
  </cols>
  <sheetData>
    <row r="1" spans="2:9" ht="15.75" x14ac:dyDescent="0.25">
      <c r="B1" s="34"/>
      <c r="C1" s="34"/>
      <c r="D1" s="34"/>
      <c r="E1" s="34"/>
      <c r="F1" s="34"/>
      <c r="G1" s="34"/>
      <c r="H1" s="34"/>
      <c r="I1" s="34"/>
    </row>
    <row r="2" spans="2:9" x14ac:dyDescent="0.25">
      <c r="B2" s="2"/>
      <c r="C2" s="3" t="s">
        <v>39</v>
      </c>
      <c r="D2" s="3"/>
      <c r="E2" s="3"/>
      <c r="F2" s="3"/>
      <c r="G2" s="3"/>
      <c r="H2" s="3"/>
      <c r="I2" s="3"/>
    </row>
    <row r="3" spans="2:9" x14ac:dyDescent="0.25">
      <c r="B3" s="11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</row>
    <row r="4" spans="2:9" s="30" customFormat="1" x14ac:dyDescent="0.25">
      <c r="B4" s="29" t="s">
        <v>8</v>
      </c>
      <c r="C4" s="25">
        <f>C5+C6+C7+C8</f>
        <v>8870.4129097471487</v>
      </c>
      <c r="D4" s="25">
        <f t="shared" ref="D4:I4" si="0">D5+D6+D7+D8</f>
        <v>1039.989158743</v>
      </c>
      <c r="E4" s="25">
        <f t="shared" si="0"/>
        <v>-882.54432367048719</v>
      </c>
      <c r="F4" s="25">
        <f t="shared" si="0"/>
        <v>9027.8577448196611</v>
      </c>
      <c r="G4" s="25">
        <f t="shared" si="0"/>
        <v>2249.2341661089999</v>
      </c>
      <c r="H4" s="25">
        <f t="shared" si="0"/>
        <v>-1970.953453665295</v>
      </c>
      <c r="I4" s="25">
        <f t="shared" si="0"/>
        <v>9306.1384572633651</v>
      </c>
    </row>
    <row r="5" spans="2:9" s="19" customFormat="1" x14ac:dyDescent="0.25">
      <c r="B5" s="4" t="s">
        <v>9</v>
      </c>
      <c r="C5" s="5">
        <f>SUM([5]GFSM2001!GM5:GX5)</f>
        <v>8031.0327629157127</v>
      </c>
      <c r="D5" s="5"/>
      <c r="E5" s="5"/>
      <c r="F5" s="5">
        <f>E5+D5+C5</f>
        <v>8031.0327629157127</v>
      </c>
      <c r="G5" s="5">
        <f>'[5]LGFS GFSM2001'!R5</f>
        <v>31.472279331999999</v>
      </c>
      <c r="H5" s="5"/>
      <c r="I5" s="5">
        <f>F5+G5+H5</f>
        <v>8062.5050422477125</v>
      </c>
    </row>
    <row r="6" spans="2:9" s="19" customFormat="1" x14ac:dyDescent="0.25">
      <c r="B6" s="4" t="s">
        <v>10</v>
      </c>
      <c r="C6" s="5">
        <f>SUM([5]GFSM2001!GM6:GX6)</f>
        <v>0</v>
      </c>
      <c r="D6" s="5"/>
      <c r="E6" s="5"/>
      <c r="F6" s="5">
        <f t="shared" ref="F6:F8" si="1">E6+D6+C6</f>
        <v>0</v>
      </c>
      <c r="G6" s="5">
        <f>'[5]LGFS GFSM2001'!R6</f>
        <v>0</v>
      </c>
      <c r="H6" s="5"/>
      <c r="I6" s="5">
        <f t="shared" ref="I6:I8" si="2">F6+G6+H6</f>
        <v>0</v>
      </c>
    </row>
    <row r="7" spans="2:9" s="19" customFormat="1" x14ac:dyDescent="0.25">
      <c r="B7" s="4" t="s">
        <v>11</v>
      </c>
      <c r="C7" s="5">
        <f>SUM([5]GFSM2001!GM7:GX7)</f>
        <v>702.48764414243578</v>
      </c>
      <c r="D7" s="5">
        <f>'[5]EBU GFSM2001'!F7</f>
        <v>539.67171176599993</v>
      </c>
      <c r="E7" s="5">
        <f>-(SUM('[5]BCG Bridge table'!GN56:GY56)+SUM('[5]BCG Bridge table'!GN68:GY68))</f>
        <v>-882.54432367048719</v>
      </c>
      <c r="F7" s="5">
        <f t="shared" si="1"/>
        <v>359.61503223794853</v>
      </c>
      <c r="G7" s="5">
        <f>'[5]LGFS GFSM2001'!R7</f>
        <v>2168.3832719229999</v>
      </c>
      <c r="H7" s="5">
        <f>-(SUM('[5]BCG Bridge table'!GN43:GY43))</f>
        <v>-1970.953453665295</v>
      </c>
      <c r="I7" s="5">
        <f t="shared" si="2"/>
        <v>557.04485049565346</v>
      </c>
    </row>
    <row r="8" spans="2:9" s="19" customFormat="1" x14ac:dyDescent="0.25">
      <c r="B8" s="7" t="s">
        <v>12</v>
      </c>
      <c r="C8" s="5">
        <f>SUM([5]GFSM2001!GM8:GX8)</f>
        <v>136.892502689</v>
      </c>
      <c r="D8" s="5">
        <f>'[5]EBU GFSM2001'!F10</f>
        <v>500.31744697699997</v>
      </c>
      <c r="E8" s="5"/>
      <c r="F8" s="5">
        <f t="shared" si="1"/>
        <v>637.20994966599994</v>
      </c>
      <c r="G8" s="5">
        <f>'[5]LGFS GFSM2001'!R8</f>
        <v>49.378614853999999</v>
      </c>
      <c r="H8" s="5"/>
      <c r="I8" s="5">
        <f t="shared" si="2"/>
        <v>686.58856451999998</v>
      </c>
    </row>
    <row r="9" spans="2:9" s="30" customFormat="1" x14ac:dyDescent="0.25">
      <c r="B9" s="29" t="s">
        <v>13</v>
      </c>
      <c r="C9" s="25">
        <f>C10+C11+C12+C13+C14+C15+C16+C17</f>
        <v>8582.9495271226533</v>
      </c>
      <c r="D9" s="25">
        <f t="shared" ref="D9:I9" si="3">D10+D11+D12+D13+D14+D15+D16+D17</f>
        <v>1004.9936916149999</v>
      </c>
      <c r="E9" s="25">
        <f t="shared" si="3"/>
        <v>-882.54432367048719</v>
      </c>
      <c r="F9" s="25">
        <f t="shared" si="3"/>
        <v>8705.3988950671664</v>
      </c>
      <c r="G9" s="25">
        <f t="shared" si="3"/>
        <v>2044.8588923721231</v>
      </c>
      <c r="H9" s="25">
        <f t="shared" si="3"/>
        <v>-1970.953453665295</v>
      </c>
      <c r="I9" s="25">
        <f t="shared" si="3"/>
        <v>8779.3043337739946</v>
      </c>
    </row>
    <row r="10" spans="2:9" s="19" customFormat="1" x14ac:dyDescent="0.25">
      <c r="B10" s="4" t="s">
        <v>14</v>
      </c>
      <c r="C10" s="5">
        <f>SUM([5]GFSM2001!GM10:GX10)</f>
        <v>1516.3154078657587</v>
      </c>
      <c r="D10" s="5">
        <f>'[5]EBU GFSM2001'!F12</f>
        <v>374.23371581740003</v>
      </c>
      <c r="E10" s="5"/>
      <c r="F10" s="5">
        <f>E10+D10+C10</f>
        <v>1890.5491236831588</v>
      </c>
      <c r="G10" s="5">
        <f>'[5]LGFS GFSM2001'!R10</f>
        <v>1129.1619128469999</v>
      </c>
      <c r="H10" s="5"/>
      <c r="I10" s="5">
        <f>F10+G10+H10</f>
        <v>3019.7110365301587</v>
      </c>
    </row>
    <row r="11" spans="2:9" s="19" customFormat="1" x14ac:dyDescent="0.25">
      <c r="B11" s="4" t="s">
        <v>15</v>
      </c>
      <c r="C11" s="5">
        <f>SUM([5]GFSM2001!GM11:GX11)</f>
        <v>2159.6769394959942</v>
      </c>
      <c r="D11" s="5">
        <f>'[5]EBU GFSM2001'!F13</f>
        <v>470.65692614760002</v>
      </c>
      <c r="E11" s="5"/>
      <c r="F11" s="5">
        <f t="shared" ref="F11:F17" si="4">E11+D11+C11</f>
        <v>2630.3338656435944</v>
      </c>
      <c r="G11" s="5">
        <f>'[5]LGFS GFSM2001'!R11</f>
        <v>494.16505766769222</v>
      </c>
      <c r="H11" s="5"/>
      <c r="I11" s="5">
        <f t="shared" ref="I11:I17" si="5">F11+G11+H11</f>
        <v>3124.4989233112865</v>
      </c>
    </row>
    <row r="12" spans="2:9" s="19" customFormat="1" x14ac:dyDescent="0.25">
      <c r="B12" s="4" t="s">
        <v>16</v>
      </c>
      <c r="C12" s="5">
        <f>SUM([5]GFSM2001!GM12:GX12)</f>
        <v>0</v>
      </c>
      <c r="D12" s="5">
        <f>'[5]EBU GFSM2001'!F14</f>
        <v>62.541680157000002</v>
      </c>
      <c r="E12" s="5"/>
      <c r="F12" s="5">
        <f t="shared" si="4"/>
        <v>62.541680157000002</v>
      </c>
      <c r="G12" s="5">
        <f>'[5]LGFS GFSM2001'!R12</f>
        <v>3.1129326599999998</v>
      </c>
      <c r="H12" s="5"/>
      <c r="I12" s="5">
        <f t="shared" si="5"/>
        <v>65.654612817</v>
      </c>
    </row>
    <row r="13" spans="2:9" s="19" customFormat="1" x14ac:dyDescent="0.25">
      <c r="B13" s="4" t="s">
        <v>17</v>
      </c>
      <c r="C13" s="5">
        <f>SUM([5]GFSM2001!GM13:GX13)</f>
        <v>970.13750898140449</v>
      </c>
      <c r="D13" s="5">
        <f>'[5]EBU GFSM2001'!F15</f>
        <v>3.8644280000000003E-2</v>
      </c>
      <c r="E13" s="5"/>
      <c r="F13" s="5">
        <f t="shared" si="4"/>
        <v>970.17615326140447</v>
      </c>
      <c r="G13" s="5">
        <f>'[5]LGFS GFSM2001'!R13</f>
        <v>0.120728922441</v>
      </c>
      <c r="H13" s="5"/>
      <c r="I13" s="5">
        <f t="shared" si="5"/>
        <v>970.29688218384547</v>
      </c>
    </row>
    <row r="14" spans="2:9" s="19" customFormat="1" x14ac:dyDescent="0.25">
      <c r="B14" s="4" t="s">
        <v>18</v>
      </c>
      <c r="C14" s="5">
        <f>SUM([5]GFSM2001!GM14:GX14)</f>
        <v>35.730000000000004</v>
      </c>
      <c r="D14" s="5">
        <f>'[5]EBU GFSM2001'!F16</f>
        <v>0</v>
      </c>
      <c r="E14" s="5"/>
      <c r="F14" s="5">
        <f t="shared" si="4"/>
        <v>35.730000000000004</v>
      </c>
      <c r="G14" s="5">
        <f>'[5]LGFS GFSM2001'!R14</f>
        <v>0</v>
      </c>
      <c r="H14" s="5"/>
      <c r="I14" s="5">
        <f t="shared" si="5"/>
        <v>35.730000000000004</v>
      </c>
    </row>
    <row r="15" spans="2:9" s="19" customFormat="1" x14ac:dyDescent="0.25">
      <c r="B15" s="4" t="s">
        <v>11</v>
      </c>
      <c r="C15" s="5">
        <f>SUM([5]GFSM2001!GM15:GX15)</f>
        <v>3257.3637436913773</v>
      </c>
      <c r="D15" s="5">
        <f>'[5]EBU GFSM2001'!F17</f>
        <v>33.296106639999998</v>
      </c>
      <c r="E15" s="5">
        <f>E7</f>
        <v>-882.54432367048719</v>
      </c>
      <c r="F15" s="5">
        <f t="shared" si="4"/>
        <v>2408.1155266608903</v>
      </c>
      <c r="G15" s="5">
        <f>'[5]LGFS GFSM2001'!R15</f>
        <v>401.82234002398997</v>
      </c>
      <c r="H15" s="5">
        <f>H7</f>
        <v>-1970.953453665295</v>
      </c>
      <c r="I15" s="5">
        <f t="shared" si="5"/>
        <v>838.98441301958519</v>
      </c>
    </row>
    <row r="16" spans="2:9" s="19" customFormat="1" x14ac:dyDescent="0.25">
      <c r="B16" s="4" t="s">
        <v>19</v>
      </c>
      <c r="C16" s="5">
        <f>SUM([5]GFSM2001!GM16:GX16)</f>
        <v>228.71284795600002</v>
      </c>
      <c r="D16" s="5">
        <f>'[5]EBU GFSM2001'!F18</f>
        <v>0</v>
      </c>
      <c r="E16" s="5"/>
      <c r="F16" s="5">
        <f t="shared" si="4"/>
        <v>228.71284795600002</v>
      </c>
      <c r="G16" s="5">
        <f>'[5]LGFS GFSM2001'!R16</f>
        <v>3.3051022159999999</v>
      </c>
      <c r="H16" s="5"/>
      <c r="I16" s="5">
        <f t="shared" si="5"/>
        <v>232.01795017200001</v>
      </c>
    </row>
    <row r="17" spans="2:9" s="19" customFormat="1" x14ac:dyDescent="0.25">
      <c r="B17" s="7" t="s">
        <v>20</v>
      </c>
      <c r="C17" s="5">
        <f>SUM([5]GFSM2001!GM17:GX17)</f>
        <v>415.01307913211861</v>
      </c>
      <c r="D17" s="5">
        <f>'[5]EBU GFSM2001'!F19</f>
        <v>64.226618572999996</v>
      </c>
      <c r="E17" s="5"/>
      <c r="F17" s="5">
        <f t="shared" si="4"/>
        <v>479.2396977051186</v>
      </c>
      <c r="G17" s="5">
        <f>'[5]LGFS GFSM2001'!R17</f>
        <v>13.170818035</v>
      </c>
      <c r="H17" s="5"/>
      <c r="I17" s="5">
        <f t="shared" si="5"/>
        <v>492.41051574011863</v>
      </c>
    </row>
    <row r="18" spans="2:9" s="19" customFormat="1" x14ac:dyDescent="0.25">
      <c r="B18" s="7" t="s">
        <v>21</v>
      </c>
      <c r="C18" s="5">
        <f>C4-C9+C12</f>
        <v>287.46338262449535</v>
      </c>
      <c r="D18" s="5">
        <f t="shared" ref="D18:I18" si="6">D4-D9+D12</f>
        <v>97.537147285000088</v>
      </c>
      <c r="E18" s="5">
        <f t="shared" si="6"/>
        <v>0</v>
      </c>
      <c r="F18" s="5">
        <f t="shared" si="6"/>
        <v>385.00052990949462</v>
      </c>
      <c r="G18" s="5">
        <f t="shared" si="6"/>
        <v>207.48820639687682</v>
      </c>
      <c r="H18" s="5">
        <f t="shared" si="6"/>
        <v>0</v>
      </c>
      <c r="I18" s="5">
        <f t="shared" si="6"/>
        <v>592.48873630637058</v>
      </c>
    </row>
    <row r="19" spans="2:9" s="19" customFormat="1" x14ac:dyDescent="0.25">
      <c r="B19" s="12" t="s">
        <v>22</v>
      </c>
      <c r="C19" s="5">
        <f t="shared" ref="C19:I19" si="7">C18-C12</f>
        <v>287.46338262449535</v>
      </c>
      <c r="D19" s="5">
        <f t="shared" si="7"/>
        <v>34.995467128000087</v>
      </c>
      <c r="E19" s="5">
        <f t="shared" si="7"/>
        <v>0</v>
      </c>
      <c r="F19" s="5">
        <f t="shared" si="7"/>
        <v>322.45884975249464</v>
      </c>
      <c r="G19" s="5">
        <f t="shared" si="7"/>
        <v>204.37527373687681</v>
      </c>
      <c r="H19" s="5">
        <f t="shared" si="7"/>
        <v>0</v>
      </c>
      <c r="I19" s="5">
        <f t="shared" si="7"/>
        <v>526.83412348937054</v>
      </c>
    </row>
    <row r="20" spans="2:9" s="19" customFormat="1" x14ac:dyDescent="0.25">
      <c r="B20" s="7" t="s">
        <v>23</v>
      </c>
      <c r="C20" s="5"/>
      <c r="D20" s="5"/>
      <c r="E20" s="5"/>
      <c r="F20" s="5"/>
      <c r="G20" s="5"/>
      <c r="H20" s="5"/>
      <c r="I20" s="5">
        <f>F20+G20+H20</f>
        <v>0</v>
      </c>
    </row>
    <row r="21" spans="2:9" s="30" customFormat="1" x14ac:dyDescent="0.25">
      <c r="B21" s="24" t="s">
        <v>24</v>
      </c>
      <c r="C21" s="25">
        <f>SUM([5]GFSM2001!GM21:GX21)</f>
        <v>3059.8958065211182</v>
      </c>
      <c r="D21" s="25">
        <f>'[5]EBU GFSM2001'!F23</f>
        <v>23.062955518069948</v>
      </c>
      <c r="E21" s="25"/>
      <c r="F21" s="25">
        <f>E21+D21+C21</f>
        <v>3082.9587620391881</v>
      </c>
      <c r="G21" s="25">
        <f>'[5]LGFS GFSM2001'!R21</f>
        <v>150.43911456264001</v>
      </c>
      <c r="H21" s="25"/>
      <c r="I21" s="25">
        <f>F21+G21+H21</f>
        <v>3233.3978766018281</v>
      </c>
    </row>
    <row r="22" spans="2:9" s="19" customFormat="1" x14ac:dyDescent="0.25">
      <c r="B22" s="7" t="s">
        <v>25</v>
      </c>
      <c r="C22" s="5">
        <f>C21-C25</f>
        <v>2790.5194442521179</v>
      </c>
      <c r="D22" s="5">
        <f>D21</f>
        <v>23.062955518069948</v>
      </c>
      <c r="E22" s="5"/>
      <c r="F22" s="5">
        <f>C22+D22</f>
        <v>2813.5823997701877</v>
      </c>
      <c r="G22" s="5">
        <f>'[5]LGFS GFSM2001'!R22</f>
        <v>148.58376799064001</v>
      </c>
      <c r="H22" s="5"/>
      <c r="I22" s="5">
        <f>F22+G22</f>
        <v>2962.1661677608276</v>
      </c>
    </row>
    <row r="23" spans="2:9" s="19" customFormat="1" x14ac:dyDescent="0.25">
      <c r="B23" s="7" t="s">
        <v>26</v>
      </c>
      <c r="C23" s="5"/>
      <c r="D23" s="5"/>
      <c r="E23" s="5"/>
      <c r="F23" s="5"/>
      <c r="G23" s="5">
        <f>'[5]LGFS GFSM2001'!R23</f>
        <v>0.268975087</v>
      </c>
      <c r="H23" s="5"/>
      <c r="I23" s="5"/>
    </row>
    <row r="24" spans="2:9" s="19" customFormat="1" x14ac:dyDescent="0.25">
      <c r="B24" s="7" t="s">
        <v>27</v>
      </c>
      <c r="C24" s="5"/>
      <c r="D24" s="5"/>
      <c r="E24" s="5"/>
      <c r="F24" s="5"/>
      <c r="G24" s="5"/>
      <c r="H24" s="5"/>
      <c r="I24" s="5"/>
    </row>
    <row r="25" spans="2:9" s="19" customFormat="1" x14ac:dyDescent="0.25">
      <c r="B25" s="7" t="s">
        <v>28</v>
      </c>
      <c r="C25" s="5">
        <f>SUM('[5]BCG Bridge table'!GN80:GY80)+SUM('[5]BCG Bridge table'!GN91:GY91)</f>
        <v>269.37636226900008</v>
      </c>
      <c r="D25" s="5"/>
      <c r="E25" s="5"/>
      <c r="F25" s="5">
        <f>C25+D25</f>
        <v>269.37636226900008</v>
      </c>
      <c r="G25" s="5">
        <f>'[5]LGFS GFSM2001'!R25</f>
        <v>1.5863714849999999</v>
      </c>
      <c r="H25" s="5"/>
      <c r="I25" s="5">
        <f>F25+G25</f>
        <v>270.96273375400006</v>
      </c>
    </row>
    <row r="26" spans="2:9" s="19" customFormat="1" x14ac:dyDescent="0.25">
      <c r="B26" s="7" t="s">
        <v>29</v>
      </c>
      <c r="C26" s="5">
        <f t="shared" ref="C26:I26" si="8">C19-C21</f>
        <v>-2772.4324238966228</v>
      </c>
      <c r="D26" s="5">
        <f t="shared" si="8"/>
        <v>11.932511609930138</v>
      </c>
      <c r="E26" s="5">
        <f t="shared" si="8"/>
        <v>0</v>
      </c>
      <c r="F26" s="5">
        <f t="shared" si="8"/>
        <v>-2760.4999122866934</v>
      </c>
      <c r="G26" s="5">
        <f t="shared" si="8"/>
        <v>53.936159174236792</v>
      </c>
      <c r="H26" s="5">
        <f t="shared" si="8"/>
        <v>0</v>
      </c>
      <c r="I26" s="5">
        <f t="shared" si="8"/>
        <v>-2706.5637531124576</v>
      </c>
    </row>
    <row r="27" spans="2:9" s="19" customFormat="1" x14ac:dyDescent="0.25">
      <c r="B27" s="7" t="s">
        <v>30</v>
      </c>
      <c r="C27" s="5"/>
      <c r="D27" s="5"/>
      <c r="E27" s="5"/>
      <c r="F27" s="5"/>
      <c r="G27" s="5"/>
      <c r="H27" s="5"/>
      <c r="I27" s="5"/>
    </row>
    <row r="28" spans="2:9" s="19" customFormat="1" x14ac:dyDescent="0.25">
      <c r="B28" s="7" t="s">
        <v>31</v>
      </c>
      <c r="C28" s="5">
        <f>C29+C30</f>
        <v>-4433.9028081969936</v>
      </c>
      <c r="D28" s="5">
        <f t="shared" ref="D28:E28" si="9">D29-D30</f>
        <v>-21.496833057100005</v>
      </c>
      <c r="E28" s="5">
        <f t="shared" si="9"/>
        <v>0</v>
      </c>
      <c r="F28" s="5">
        <f>F29+F30</f>
        <v>-4455.3996412540937</v>
      </c>
      <c r="G28" s="5">
        <f t="shared" ref="G28:H28" si="10">G29-G30</f>
        <v>51.343735604479996</v>
      </c>
      <c r="H28" s="5">
        <f t="shared" si="10"/>
        <v>0</v>
      </c>
      <c r="I28" s="5">
        <f>I29+I30</f>
        <v>-4404.055905649614</v>
      </c>
    </row>
    <row r="29" spans="2:9" s="19" customFormat="1" x14ac:dyDescent="0.25">
      <c r="B29" s="7" t="s">
        <v>32</v>
      </c>
      <c r="C29" s="5">
        <f>SUM([5]GFSM2001!GM29:GX29)</f>
        <v>-4433.9028081969936</v>
      </c>
      <c r="D29" s="5">
        <f>'[5]EBU GFSM2001'!F27</f>
        <v>-21.496833057100005</v>
      </c>
      <c r="E29" s="5"/>
      <c r="F29" s="5">
        <f>E29+D29+C29</f>
        <v>-4455.3996412540937</v>
      </c>
      <c r="G29" s="5">
        <f>'[5]LGFS GFSM2001'!R29</f>
        <v>51.343735604479996</v>
      </c>
      <c r="H29" s="5"/>
      <c r="I29" s="5">
        <f>F29+G29+H29</f>
        <v>-4404.055905649614</v>
      </c>
    </row>
    <row r="30" spans="2:9" s="19" customFormat="1" x14ac:dyDescent="0.25">
      <c r="B30" s="7" t="s">
        <v>33</v>
      </c>
      <c r="C30" s="5">
        <f>SUM([5]GFSM2001!GM31:GX31)</f>
        <v>0</v>
      </c>
      <c r="D30" s="5"/>
      <c r="E30" s="5"/>
      <c r="F30" s="5">
        <f t="shared" ref="F30:F31" si="11">E30+D30+C30</f>
        <v>0</v>
      </c>
      <c r="G30" s="5">
        <v>0</v>
      </c>
      <c r="H30" s="5"/>
      <c r="I30" s="5">
        <f t="shared" ref="I30:I31" si="12">F30+G30+H30</f>
        <v>0</v>
      </c>
    </row>
    <row r="31" spans="2:9" s="19" customFormat="1" x14ac:dyDescent="0.25">
      <c r="B31" s="7" t="s">
        <v>34</v>
      </c>
      <c r="C31" s="5">
        <v>0</v>
      </c>
      <c r="D31" s="5">
        <v>0</v>
      </c>
      <c r="E31" s="5"/>
      <c r="F31" s="5">
        <f t="shared" si="11"/>
        <v>0</v>
      </c>
      <c r="G31" s="5">
        <v>0</v>
      </c>
      <c r="H31" s="5"/>
      <c r="I31" s="5">
        <f t="shared" si="12"/>
        <v>0</v>
      </c>
    </row>
    <row r="32" spans="2:9" s="19" customFormat="1" x14ac:dyDescent="0.25">
      <c r="B32" s="7" t="s">
        <v>35</v>
      </c>
      <c r="C32" s="5">
        <f>C33+C34</f>
        <v>-1936.3364808336914</v>
      </c>
      <c r="D32" s="5">
        <f t="shared" ref="D32:E32" si="13">D33-D34</f>
        <v>48.219704299999997</v>
      </c>
      <c r="E32" s="5">
        <f t="shared" si="13"/>
        <v>0</v>
      </c>
      <c r="F32" s="5">
        <f>F33+F34</f>
        <v>-1888.1167765336913</v>
      </c>
      <c r="G32" s="5">
        <f t="shared" ref="G32:H32" si="14">G33-G34</f>
        <v>37.64387629694</v>
      </c>
      <c r="H32" s="5">
        <f t="shared" si="14"/>
        <v>0</v>
      </c>
      <c r="I32" s="5">
        <f>I33+I34</f>
        <v>-1850.4729002367512</v>
      </c>
    </row>
    <row r="33" spans="2:9" s="19" customFormat="1" x14ac:dyDescent="0.25">
      <c r="B33" s="7" t="s">
        <v>36</v>
      </c>
      <c r="C33" s="5">
        <f>SUM([5]GFSM2001!GM33:GX33)</f>
        <v>-2823.2834784808992</v>
      </c>
      <c r="D33" s="5">
        <f>'[5]EBU GFSM2001'!F31</f>
        <v>48.219704299999997</v>
      </c>
      <c r="E33" s="5"/>
      <c r="F33" s="5">
        <f>C33+E33+D33</f>
        <v>-2775.0637741808991</v>
      </c>
      <c r="G33" s="5">
        <f>'[5]LGFS GFSM2001'!R33</f>
        <v>37.64387629694</v>
      </c>
      <c r="H33" s="5"/>
      <c r="I33" s="5">
        <f>F33+G33+H33</f>
        <v>-2737.419897883959</v>
      </c>
    </row>
    <row r="34" spans="2:9" s="19" customFormat="1" x14ac:dyDescent="0.25">
      <c r="B34" s="7" t="s">
        <v>33</v>
      </c>
      <c r="C34" s="5">
        <f>SUM([5]GFSM2001!GM34:GX34)</f>
        <v>886.94699764720792</v>
      </c>
      <c r="D34" s="5"/>
      <c r="E34" s="5"/>
      <c r="F34" s="5">
        <f>C34+E34+D34</f>
        <v>886.94699764720792</v>
      </c>
      <c r="G34" s="5">
        <v>0</v>
      </c>
      <c r="H34" s="5"/>
      <c r="I34" s="5">
        <f>F34+G34+H34</f>
        <v>886.94699764720792</v>
      </c>
    </row>
    <row r="35" spans="2:9" s="19" customFormat="1" x14ac:dyDescent="0.25">
      <c r="B35" s="9" t="s">
        <v>37</v>
      </c>
      <c r="C35" s="20">
        <f>C26-C28+C32</f>
        <v>-274.86609653332061</v>
      </c>
      <c r="D35" s="20">
        <f t="shared" ref="D35:I35" si="15">D26-D28+D32</f>
        <v>81.64904896703014</v>
      </c>
      <c r="E35" s="20">
        <f t="shared" si="15"/>
        <v>0</v>
      </c>
      <c r="F35" s="20">
        <f t="shared" si="15"/>
        <v>-193.21704756629106</v>
      </c>
      <c r="G35" s="20">
        <f t="shared" si="15"/>
        <v>40.236299866696797</v>
      </c>
      <c r="H35" s="20">
        <f t="shared" si="15"/>
        <v>0</v>
      </c>
      <c r="I35" s="20">
        <f t="shared" si="15"/>
        <v>-152.98074769959476</v>
      </c>
    </row>
  </sheetData>
  <mergeCells count="1">
    <mergeCell ref="B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Selected Indicators for the GG</vt:lpstr>
      <vt:lpstr>General Gov't 16.17</vt:lpstr>
      <vt:lpstr>General Gov't 15.16 </vt:lpstr>
      <vt:lpstr>General Gov't 14.15</vt:lpstr>
      <vt:lpstr>General Gov't 13.14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Mukasa</dc:creator>
  <cp:lastModifiedBy>Obadia Turinawe</cp:lastModifiedBy>
  <dcterms:created xsi:type="dcterms:W3CDTF">2017-08-01T10:23:41Z</dcterms:created>
  <dcterms:modified xsi:type="dcterms:W3CDTF">2019-02-15T11:35:43Z</dcterms:modified>
</cp:coreProperties>
</file>